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Admin\Desktop\2070570\"/>
    </mc:Choice>
  </mc:AlternateContent>
  <xr:revisionPtr revIDLastSave="0" documentId="8_{B9819B85-B1D7-4CA7-A42B-A8AA1061197D}" xr6:coauthVersionLast="47" xr6:coauthVersionMax="47" xr10:uidLastSave="{00000000-0000-0000-0000-000000000000}"/>
  <bookViews>
    <workbookView xWindow="-108" yWindow="-108" windowWidth="23256" windowHeight="12456" xr2:uid="{00000000-000D-0000-FFFF-FFFF00000000}"/>
  </bookViews>
  <sheets>
    <sheet name="108CKTC -NSNN" sheetId="1" r:id="rId1"/>
    <sheet name="109CKTC-NSNN " sheetId="7" r:id="rId2"/>
    <sheet name="110CKTC " sheetId="8" r:id="rId3"/>
    <sheet name="110CKTC (CN)" sheetId="11" r:id="rId4"/>
    <sheet name="111 CKTC-NSNN" sheetId="9" r:id="rId5"/>
    <sheet name="111 CKTC-NSNN (CN)" sheetId="12" r:id="rId6"/>
    <sheet name="112CKTC-NSNN" sheetId="10" r:id="rId7"/>
  </sheets>
  <calcPr calcId="191029"/>
  <fileRecoveryPr dataExtract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0" l="1"/>
  <c r="F19" i="10"/>
  <c r="E19" i="10"/>
  <c r="D19" i="10"/>
  <c r="H18" i="10"/>
  <c r="G18" i="10"/>
  <c r="I18" i="10" s="1"/>
  <c r="C18" i="10"/>
  <c r="J18" i="10" s="1"/>
  <c r="J17" i="10"/>
  <c r="H17" i="10"/>
  <c r="I17" i="10" s="1"/>
  <c r="C17" i="10"/>
  <c r="J16" i="10"/>
  <c r="I16" i="10"/>
  <c r="J15" i="10"/>
  <c r="I15" i="10"/>
  <c r="J14" i="10"/>
  <c r="I14" i="10"/>
  <c r="H13" i="10"/>
  <c r="G13" i="10"/>
  <c r="I13" i="10" s="1"/>
  <c r="C13" i="10"/>
  <c r="J13" i="10" s="1"/>
  <c r="H12" i="10"/>
  <c r="J12" i="10" s="1"/>
  <c r="C12" i="10"/>
  <c r="I11" i="10"/>
  <c r="H11" i="10"/>
  <c r="C11" i="10"/>
  <c r="J11" i="10" s="1"/>
  <c r="I10" i="10"/>
  <c r="C10" i="10"/>
  <c r="J10" i="10" s="1"/>
  <c r="H9" i="10"/>
  <c r="I9" i="10" s="1"/>
  <c r="C9" i="10"/>
  <c r="C19" i="10" s="1"/>
  <c r="G48" i="12"/>
  <c r="G47" i="12"/>
  <c r="G46" i="12"/>
  <c r="G45" i="12"/>
  <c r="G44" i="12"/>
  <c r="G43" i="12"/>
  <c r="G42" i="12"/>
  <c r="G41" i="12"/>
  <c r="G40" i="12"/>
  <c r="G39" i="12"/>
  <c r="G38" i="12"/>
  <c r="G37" i="12"/>
  <c r="G36" i="12"/>
  <c r="G35" i="12"/>
  <c r="G34" i="12"/>
  <c r="I33" i="12"/>
  <c r="G33" i="12"/>
  <c r="G32" i="12"/>
  <c r="G31" i="12"/>
  <c r="G30" i="12"/>
  <c r="G29" i="12"/>
  <c r="G28" i="12"/>
  <c r="J27" i="12"/>
  <c r="I27" i="12"/>
  <c r="I18" i="12" s="1"/>
  <c r="H27" i="12"/>
  <c r="G27" i="12"/>
  <c r="F27" i="12"/>
  <c r="E27" i="12"/>
  <c r="D27" i="12"/>
  <c r="G26" i="12"/>
  <c r="G25" i="12"/>
  <c r="G24" i="12"/>
  <c r="G23" i="12"/>
  <c r="G22" i="12"/>
  <c r="G19" i="12" s="1"/>
  <c r="G18" i="12" s="1"/>
  <c r="G21" i="12"/>
  <c r="G20" i="12"/>
  <c r="J19" i="12"/>
  <c r="J18" i="12" s="1"/>
  <c r="I19" i="12"/>
  <c r="H19" i="12"/>
  <c r="H18" i="12" s="1"/>
  <c r="F19" i="12"/>
  <c r="F18" i="12" s="1"/>
  <c r="F10" i="12" s="1"/>
  <c r="E19" i="12"/>
  <c r="E18" i="12" s="1"/>
  <c r="E10" i="12" s="1"/>
  <c r="D19" i="12"/>
  <c r="D18" i="12"/>
  <c r="G17" i="12"/>
  <c r="G16" i="12"/>
  <c r="G15" i="12"/>
  <c r="G14" i="12"/>
  <c r="J13" i="12"/>
  <c r="I13" i="12"/>
  <c r="H13" i="12"/>
  <c r="G13" i="12"/>
  <c r="F13" i="12"/>
  <c r="E13" i="12"/>
  <c r="D13" i="12"/>
  <c r="G12" i="12"/>
  <c r="J11" i="12"/>
  <c r="I11" i="12"/>
  <c r="I10" i="12" s="1"/>
  <c r="H11" i="12"/>
  <c r="G11" i="12"/>
  <c r="G10" i="12" s="1"/>
  <c r="K10" i="12"/>
  <c r="D10" i="12"/>
  <c r="C10" i="12"/>
  <c r="G48" i="9"/>
  <c r="G47" i="9"/>
  <c r="G46" i="9"/>
  <c r="G45" i="9"/>
  <c r="G44" i="9"/>
  <c r="G43" i="9"/>
  <c r="G42" i="9"/>
  <c r="G41" i="9"/>
  <c r="G40" i="9"/>
  <c r="G39" i="9"/>
  <c r="G38" i="9"/>
  <c r="G37" i="9"/>
  <c r="G36" i="9"/>
  <c r="G35" i="9"/>
  <c r="G34" i="9"/>
  <c r="G31" i="9" s="1"/>
  <c r="G33" i="9"/>
  <c r="G32" i="9"/>
  <c r="J31" i="9"/>
  <c r="I31" i="9"/>
  <c r="H31" i="9"/>
  <c r="F31" i="9"/>
  <c r="E31" i="9"/>
  <c r="D31" i="9"/>
  <c r="G30" i="9"/>
  <c r="G29" i="9"/>
  <c r="G28" i="9"/>
  <c r="G27" i="9"/>
  <c r="G26" i="9"/>
  <c r="G25" i="9"/>
  <c r="G24" i="9"/>
  <c r="G23" i="9"/>
  <c r="G19" i="9" s="1"/>
  <c r="G17" i="9" s="1"/>
  <c r="G16" i="9" s="1"/>
  <c r="G22" i="9"/>
  <c r="G21" i="9"/>
  <c r="G20" i="9"/>
  <c r="J19" i="9"/>
  <c r="J17" i="9" s="1"/>
  <c r="J16" i="9" s="1"/>
  <c r="I19" i="9"/>
  <c r="H19" i="9"/>
  <c r="F19" i="9"/>
  <c r="E19" i="9"/>
  <c r="D19" i="9"/>
  <c r="G18" i="9"/>
  <c r="I17" i="9"/>
  <c r="H17" i="9"/>
  <c r="H16" i="9" s="1"/>
  <c r="H10" i="9" s="1"/>
  <c r="F17" i="9"/>
  <c r="F16" i="9" s="1"/>
  <c r="F10" i="9" s="1"/>
  <c r="E17" i="9"/>
  <c r="D17" i="9"/>
  <c r="D16" i="9" s="1"/>
  <c r="D10" i="9" s="1"/>
  <c r="I16" i="9"/>
  <c r="E16" i="9"/>
  <c r="G15" i="9"/>
  <c r="G14" i="9"/>
  <c r="J13" i="9"/>
  <c r="J10" i="9" s="1"/>
  <c r="H13" i="9"/>
  <c r="G13" i="9"/>
  <c r="F13" i="9"/>
  <c r="E13" i="9"/>
  <c r="D13" i="9"/>
  <c r="G12" i="9"/>
  <c r="J11" i="9"/>
  <c r="H11" i="9"/>
  <c r="G11" i="9"/>
  <c r="F11" i="9"/>
  <c r="E11" i="9"/>
  <c r="D11" i="9"/>
  <c r="K10" i="9"/>
  <c r="I10" i="9"/>
  <c r="E10" i="9"/>
  <c r="C36" i="11"/>
  <c r="E35" i="11"/>
  <c r="D35" i="11"/>
  <c r="C35" i="11"/>
  <c r="C34" i="11"/>
  <c r="C33" i="11"/>
  <c r="C32" i="11"/>
  <c r="C28" i="11" s="1"/>
  <c r="C27" i="11" s="1"/>
  <c r="C31" i="11"/>
  <c r="C30" i="11"/>
  <c r="C29" i="11"/>
  <c r="E28" i="11"/>
  <c r="D28" i="11"/>
  <c r="E27" i="11"/>
  <c r="D27" i="11"/>
  <c r="C26" i="11"/>
  <c r="C25" i="11"/>
  <c r="C24" i="11"/>
  <c r="C23" i="11"/>
  <c r="E22" i="11"/>
  <c r="D22" i="11"/>
  <c r="C22" i="11"/>
  <c r="C21" i="11"/>
  <c r="E18" i="11"/>
  <c r="D18" i="11"/>
  <c r="C18" i="11"/>
  <c r="E15" i="11"/>
  <c r="D15" i="11"/>
  <c r="D13" i="11" s="1"/>
  <c r="D12" i="11" s="1"/>
  <c r="C15" i="11"/>
  <c r="C13" i="11" s="1"/>
  <c r="E13" i="11"/>
  <c r="E12" i="11" s="1"/>
  <c r="C45" i="8"/>
  <c r="C44" i="8"/>
  <c r="C43" i="8" s="1"/>
  <c r="E43" i="8"/>
  <c r="D43" i="8"/>
  <c r="C42" i="8"/>
  <c r="C41" i="8"/>
  <c r="E40" i="8"/>
  <c r="E39" i="8" s="1"/>
  <c r="E38" i="8" s="1"/>
  <c r="D40" i="8"/>
  <c r="D39" i="8" s="1"/>
  <c r="D38" i="8" s="1"/>
  <c r="C40" i="8"/>
  <c r="C37" i="8"/>
  <c r="C36" i="8"/>
  <c r="C35" i="8"/>
  <c r="C34" i="8"/>
  <c r="C33" i="8"/>
  <c r="C32" i="8"/>
  <c r="C31" i="8"/>
  <c r="C30" i="8"/>
  <c r="C29" i="8"/>
  <c r="C28" i="8"/>
  <c r="C27" i="8" s="1"/>
  <c r="C17" i="8" s="1"/>
  <c r="C13" i="8" s="1"/>
  <c r="E27" i="8"/>
  <c r="D27" i="8"/>
  <c r="C26" i="8"/>
  <c r="C25" i="8"/>
  <c r="C24" i="8"/>
  <c r="C23" i="8"/>
  <c r="C22" i="8"/>
  <c r="C21" i="8"/>
  <c r="C19" i="8"/>
  <c r="E18" i="8"/>
  <c r="D18" i="8"/>
  <c r="C18" i="8"/>
  <c r="E17" i="8"/>
  <c r="E13" i="8" s="1"/>
  <c r="E12" i="8" s="1"/>
  <c r="D17" i="8"/>
  <c r="D13" i="8" s="1"/>
  <c r="D12" i="8" s="1"/>
  <c r="C16" i="8"/>
  <c r="C15" i="8"/>
  <c r="E14" i="8"/>
  <c r="D14" i="8"/>
  <c r="C14" i="8"/>
  <c r="D38" i="7"/>
  <c r="C38" i="7"/>
  <c r="D34" i="7"/>
  <c r="D32" i="7" s="1"/>
  <c r="C34" i="7"/>
  <c r="C32" i="7" s="1"/>
  <c r="C31" i="7"/>
  <c r="C30" i="7"/>
  <c r="C29" i="7"/>
  <c r="C28" i="7"/>
  <c r="D27" i="7"/>
  <c r="D26" i="7" s="1"/>
  <c r="C27" i="7"/>
  <c r="C26" i="7" s="1"/>
  <c r="C23" i="7"/>
  <c r="C22" i="7"/>
  <c r="C21" i="7"/>
  <c r="D20" i="7"/>
  <c r="C20" i="7"/>
  <c r="C19" i="7"/>
  <c r="C18" i="7"/>
  <c r="C17" i="7" s="1"/>
  <c r="D17" i="7"/>
  <c r="C16" i="7"/>
  <c r="C14" i="7"/>
  <c r="C13" i="7"/>
  <c r="C12" i="7"/>
  <c r="C11" i="7" s="1"/>
  <c r="D11" i="7"/>
  <c r="C17" i="1"/>
  <c r="C14" i="1" s="1"/>
  <c r="C9" i="1" s="1"/>
  <c r="E10" i="1"/>
  <c r="E9" i="1"/>
  <c r="C12" i="11" l="1"/>
  <c r="H12" i="11" s="1"/>
  <c r="G10" i="9"/>
  <c r="L10" i="9" s="1"/>
  <c r="D8" i="7"/>
  <c r="H10" i="12"/>
  <c r="C39" i="8"/>
  <c r="C38" i="8" s="1"/>
  <c r="C8" i="7"/>
  <c r="C12" i="8"/>
  <c r="H12" i="8" s="1"/>
  <c r="J10" i="12"/>
  <c r="J9" i="10"/>
  <c r="J19" i="10" s="1"/>
  <c r="I12" i="10"/>
  <c r="I19" i="10" s="1"/>
  <c r="H19" i="10"/>
</calcChain>
</file>

<file path=xl/sharedStrings.xml><?xml version="1.0" encoding="utf-8"?>
<sst xmlns="http://schemas.openxmlformats.org/spreadsheetml/2006/main" count="379" uniqueCount="266">
  <si>
    <t>NỘI DUNG</t>
  </si>
  <si>
    <t>DỰ TOÁN</t>
  </si>
  <si>
    <t>NỘI DUNG CHI</t>
  </si>
  <si>
    <t>TỔNG SỐ THU</t>
  </si>
  <si>
    <t>TỔNG SỐ CHI</t>
  </si>
  <si>
    <t>I. Các khoản thu xã hưởng 100%</t>
  </si>
  <si>
    <t>I. Chi đầu tư phát triển</t>
  </si>
  <si>
    <t>II. Chi thường xuyên</t>
  </si>
  <si>
    <t xml:space="preserve">III. Thu bổ sung </t>
  </si>
  <si>
    <t>III. Dự phòng</t>
  </si>
  <si>
    <t>- Bổ sung cân đối</t>
  </si>
  <si>
    <t>- Bổ sung có mục tiêu</t>
  </si>
  <si>
    <t xml:space="preserve">IV. Thu chuyển nguồn </t>
  </si>
  <si>
    <t>Ghi chú: (1) Bao gồm 4 khoản thu từ thuế, lệ phí luật NSNN quy định cho ngân sách xã hưởng và những khoản thu ngân sách địa phương được hưởng có phân chia theo tỷ lệ phần trăm (%) cho xã</t>
  </si>
  <si>
    <t>STT</t>
  </si>
  <si>
    <t>A</t>
  </si>
  <si>
    <t>B</t>
  </si>
  <si>
    <t>I</t>
  </si>
  <si>
    <t>II</t>
  </si>
  <si>
    <t>III</t>
  </si>
  <si>
    <t>THU</t>
  </si>
  <si>
    <t>CHI</t>
  </si>
  <si>
    <t>Đơn vị: Đồng</t>
  </si>
  <si>
    <t/>
  </si>
  <si>
    <t>Quỹ đền ơn đáp nghĩa</t>
  </si>
  <si>
    <t>CÂN ĐỐI NGÂN SÁCH XÃ 2025</t>
  </si>
  <si>
    <t>Tỉnh Thái Nguyên</t>
  </si>
  <si>
    <t xml:space="preserve"> DỰ TOÁN THU NGÂN SÁCH XÃ NĂM 2025</t>
  </si>
  <si>
    <t>Nội dung</t>
  </si>
  <si>
    <t>Ghi chú</t>
  </si>
  <si>
    <t>Thuế tài nguyên</t>
  </si>
  <si>
    <t>-</t>
  </si>
  <si>
    <t>Phí và lệ phí trung ương</t>
  </si>
  <si>
    <t>Phí và lệ phí địa phương</t>
  </si>
  <si>
    <t>Lệ phí trước bạ nhà đất</t>
  </si>
  <si>
    <t>Thu tiền sử dụng đất</t>
  </si>
  <si>
    <t>Thu khác ngân sách</t>
  </si>
  <si>
    <t>Hà Đức Dục</t>
  </si>
  <si>
    <t>Dự toán năm 2025</t>
  </si>
  <si>
    <t xml:space="preserve"> DỰ TOÁN CHI NGÂN SÁCH XÃ NĂM 2025</t>
  </si>
  <si>
    <t>ĐVT:  đồng</t>
  </si>
  <si>
    <t>Nội dung chi</t>
  </si>
  <si>
    <t>C</t>
  </si>
  <si>
    <t>TỔNG CHI NGÂN SÁCH (A+B)</t>
  </si>
  <si>
    <t>TỔNG CHI CÂN ĐỐI NGÂN SÁCH</t>
  </si>
  <si>
    <t>CHI ĐẦU TƯ PHÁT TRIỂN</t>
  </si>
  <si>
    <t>CHI THƯỜNG XUYÊN</t>
  </si>
  <si>
    <t>Sự nghiệp kinh tế</t>
  </si>
  <si>
    <t xml:space="preserve"> -</t>
  </si>
  <si>
    <t xml:space="preserve">Chi sự nghiệp kinh tế </t>
  </si>
  <si>
    <t xml:space="preserve"> - </t>
  </si>
  <si>
    <t>Chi quản lý hành chính</t>
  </si>
  <si>
    <t>Đảm bảo xã hội</t>
  </si>
  <si>
    <t>Chi sự nghiệp văn hóa thông tin, thể dục thể thao</t>
  </si>
  <si>
    <t>Chi sự nghiệp phát thanh TH</t>
  </si>
  <si>
    <t xml:space="preserve">Sự nghiệp môi trường </t>
  </si>
  <si>
    <t>Chi sự nghiệp y tế</t>
  </si>
  <si>
    <t>SN Giáo dục -Đào tạo &amp; dạy nghề</t>
  </si>
  <si>
    <t>9.1</t>
  </si>
  <si>
    <t>9.2</t>
  </si>
  <si>
    <t xml:space="preserve"> An ninh </t>
  </si>
  <si>
    <t>Quốc phòng</t>
  </si>
  <si>
    <t>Chi khác ngân sách (Các nhiệm vụ phát sinh khác)</t>
  </si>
  <si>
    <t>Chi CCTL từ tiết kiệm 10% chi TX</t>
  </si>
  <si>
    <t>Chi CCTL từ tiết kiệm 10% chi TX 7 tháng cuối năm và dự toán năm 2024 so với năm 2025</t>
  </si>
  <si>
    <t>Chi CCTL từ tiết kiệm 10% chi TX 7 tháng cuối năm và dự toán năm 2024 so với năm 2025(tỉnh xuống xã)</t>
  </si>
  <si>
    <t>DỰ PHÒNG NGÂN SÁCH</t>
  </si>
  <si>
    <t>CHI BỔ SUNG CÓ MỤC TIÊU</t>
  </si>
  <si>
    <t>TT</t>
  </si>
  <si>
    <t>Đơn vị tính: Đồng</t>
  </si>
  <si>
    <t>Số dư năm trước</t>
  </si>
  <si>
    <t>Thực hiện đến thời điểm ngày 30/06/2025</t>
  </si>
  <si>
    <t>CHÊNH LỆCH
 (+) (-)</t>
  </si>
  <si>
    <t>4=2-3</t>
  </si>
  <si>
    <t>7=5-6</t>
  </si>
  <si>
    <t>8=1+7</t>
  </si>
  <si>
    <t>Quỹ vì người nghèo</t>
  </si>
  <si>
    <t>Quỹ Bảo trợ trẻ em</t>
  </si>
  <si>
    <t>Tổng cộng</t>
  </si>
  <si>
    <t>Ngày   30  tháng  6 năm 2025</t>
  </si>
  <si>
    <t>Ngày   30  tháng   6   năm 2025</t>
  </si>
  <si>
    <t>Thủ trưởng đơn vị tiếp nhận</t>
  </si>
  <si>
    <t>Thủ trưởng đơn vị bàn giao</t>
  </si>
  <si>
    <t>(Ký tên, đóng dấu)</t>
  </si>
  <si>
    <t>Trần Danh Tuyên</t>
  </si>
  <si>
    <t>Số dư năm 2025 (Sau sát nhập)</t>
  </si>
  <si>
    <t>Xã Thanh Thịnh</t>
  </si>
  <si>
    <t>- Bổ sung thực hiện cải cách tiền lương</t>
  </si>
  <si>
    <t>IV. Chi chương trình mục tiêu</t>
  </si>
  <si>
    <t>Thuế tiêu thụ đặc biệt</t>
  </si>
  <si>
    <t>Biểu số 108/CK TC-NSNN</t>
  </si>
  <si>
    <t>Biểu số 109/CK TC-NSNN</t>
  </si>
  <si>
    <t>Thu từ DN quốc doanh TW</t>
  </si>
  <si>
    <t>Thu từ DN địa phương</t>
  </si>
  <si>
    <t>Thu thuế ngoài quốc doanh</t>
  </si>
  <si>
    <t>Thuế thu nhập cá nhân</t>
  </si>
  <si>
    <t>Phí lệ phí</t>
  </si>
  <si>
    <t>Thuế nhà đất/Đất phi nông nghiệp</t>
  </si>
  <si>
    <t>Thu ngân sách địa phương</t>
  </si>
  <si>
    <t>Thu ngân sách địa phương hưởng theo phân cấp</t>
  </si>
  <si>
    <t>Thu bổ sung từ ngân sách tỉnh</t>
  </si>
  <si>
    <t>Thu bổ sung cân đối từ ngân sách cấp tỉnh</t>
  </si>
  <si>
    <t>Thu bổ sung nguồn thực hiện cải cách tiền lương</t>
  </si>
  <si>
    <t xml:space="preserve">Thu bổ sung có mục tiêu </t>
  </si>
  <si>
    <t>Chi cân đối ngân sách địa phương</t>
  </si>
  <si>
    <t>Chi đầu tư phát triển</t>
  </si>
  <si>
    <t>Chi thường xuyên</t>
  </si>
  <si>
    <t>Chi bổ sung có mục tiêu</t>
  </si>
  <si>
    <t>Dự phòng ngân sách</t>
  </si>
  <si>
    <t>Tiết kiệm 10% chi thường xuyên để CCTL</t>
  </si>
  <si>
    <t>(ĐVT: Đồng)</t>
  </si>
  <si>
    <t>THU NSNN</t>
  </si>
  <si>
    <t>THU NSX</t>
  </si>
  <si>
    <t>Thuế giá trị gia tăng</t>
  </si>
  <si>
    <t>Trước bạ đất</t>
  </si>
  <si>
    <t>Trước bạ phương tiện</t>
  </si>
  <si>
    <t xml:space="preserve">Trong đó: Phí BVMT đối với khai thác khoáng sản </t>
  </si>
  <si>
    <t>Trong đó: Thuế thu nhập từ chuyển nhượng bất động sản, nhận thừa kế và nhận quà tặng là bất động sản</t>
  </si>
  <si>
    <t>Thu Trung ương</t>
  </si>
  <si>
    <t>Trong đó: Thu phạt vi phạm an toàn giao thông</t>
  </si>
  <si>
    <t xml:space="preserve">Thu phạt vi phạm hành chính do cơ quan thuế thực hiện </t>
  </si>
  <si>
    <t>Thu phạt vi phạm hành chính do lực lượng quản lý thị trường thực hiện</t>
  </si>
  <si>
    <t>Thu địa phương</t>
  </si>
  <si>
    <t>Tổng thu NSNN trên địa bàn xã</t>
  </si>
  <si>
    <t>Biểu số 110/CK TC-NSNN</t>
  </si>
  <si>
    <t>Tổng số</t>
  </si>
  <si>
    <t>Đầu tư phát triển</t>
  </si>
  <si>
    <t>Thường xuyên</t>
  </si>
  <si>
    <t>Chi đầu tư từ nguồn vốn trong nước</t>
  </si>
  <si>
    <t>Chi tăng thu tiết kiệm chi</t>
  </si>
  <si>
    <t>Sự nghiệp giáo dục, đào tạo và dạy nghề</t>
  </si>
  <si>
    <t>Trung tâm học tập cộng đồng xã</t>
  </si>
  <si>
    <t>KP giao đầu năm 02 xã + huyện giao lại</t>
  </si>
  <si>
    <t>Biểu số 112/CK TC-NSNN</t>
  </si>
  <si>
    <t>KẾ HOẠCH THU, CHI CÁC HOẠT ĐỘNG TÀI CHÍNH KHÁC NĂM 2025 (SAU SÁT NHẬP)</t>
  </si>
  <si>
    <t>Quỹ chăm sóc người cao tuổi</t>
  </si>
  <si>
    <t>Quỹ khuyến học</t>
  </si>
  <si>
    <t>Quỹ bảo hiểm xã hội</t>
  </si>
  <si>
    <t>Trích % thu thuế rừng trồng</t>
  </si>
  <si>
    <t>Quản lý đối tượng người có công</t>
  </si>
  <si>
    <t>Hỗ trợ nhà ở cho hộ ông Nguyễn Văn Đại thôn Nà Quang</t>
  </si>
  <si>
    <t>Quỹ phòng chống cháy rừng</t>
  </si>
  <si>
    <t>Kế hoạch năm 2025 (Trước sát nhập)</t>
  </si>
  <si>
    <t>UBND XÃ THANH THỊNH</t>
  </si>
  <si>
    <t>Biểu số 111/CKTC-NSNN</t>
  </si>
  <si>
    <t>Tên công trình</t>
  </si>
  <si>
    <t>Thời gian khởi công - hoàn thành</t>
  </si>
  <si>
    <t>Tổng dự toán được duyệt</t>
  </si>
  <si>
    <t>Giá trị thực hiện đến 31/12/2024</t>
  </si>
  <si>
    <t>Trong đó nguồn đóng góp của dân</t>
  </si>
  <si>
    <t>Trong đó thanh toán khối lượng năm trước</t>
  </si>
  <si>
    <t>Chia theo nguồn vốn</t>
  </si>
  <si>
    <t>Nguồn đóng góp</t>
  </si>
  <si>
    <t>TỔNG CỘNG</t>
  </si>
  <si>
    <t>Trường MN Nông Hạ</t>
  </si>
  <si>
    <t>2022-2023</t>
  </si>
  <si>
    <t>Đơn vị:  đồng</t>
  </si>
  <si>
    <t>Thu ngân sách nhà nước trên địa bàn xã: 89.886.000.000 đồng</t>
  </si>
  <si>
    <t>(Dự toán Hội đồng nhân dân xã thông qua tại kỳ họp thứ 3- HĐND xã khoá XX)</t>
  </si>
  <si>
    <t>Tiết kiệm chi TX, tăng chi đầu tư</t>
  </si>
  <si>
    <t>CHI CHƯƠNG TRÌNH MỤC TIÊU</t>
  </si>
  <si>
    <t>- Chương trình mục tiêu quốc gia</t>
  </si>
  <si>
    <t xml:space="preserve">+ Ngân sách tỉnh đối ứng </t>
  </si>
  <si>
    <t>Vốn đầu tư</t>
  </si>
  <si>
    <t>Vốn sự nghiệp</t>
  </si>
  <si>
    <t>+ Ngân sách trung ương</t>
  </si>
  <si>
    <t xml:space="preserve"> DỰ TOÁN KINH PHÍ CHUYỂN NGUỒN NĂM 2024 CHUYỂN SANG NĂM 2025</t>
  </si>
  <si>
    <t>Chi đầu tư phát triển thực hiện chuyển sang năm sau theo quy định của Luật đầu tư công</t>
  </si>
  <si>
    <t/>
  </si>
  <si>
    <t>Nguồn CTMTQG xây dựng nông thôn mới</t>
  </si>
  <si>
    <t xml:space="preserve">       Nguồn NSTW</t>
  </si>
  <si>
    <t xml:space="preserve">      Nguồn ngân sách tỉnh </t>
  </si>
  <si>
    <t>Nguồn CTMTQG vùng đồng bào DTTS và MN</t>
  </si>
  <si>
    <t xml:space="preserve">    Ngân sách trung ương</t>
  </si>
  <si>
    <t xml:space="preserve">   Ngân sách tỉnh</t>
  </si>
  <si>
    <t>Nguồn thực hiện chính sách tiền lương, phụ cấp, trợ cấp và các khoản tính theo tiền lương cơ sở, bảo trợ xã hội</t>
  </si>
  <si>
    <t>Các khoản dự toán được cấp có thẩm quyền bổ sung sau ngày 30 tháng 9 năm thực hiện dự toán, không bao gồm các khoản bổ sung do các đơn vị dự toán cấp trên điều chỉnh dự toán đã giao của các đơn vị dự toán trực thuộc</t>
  </si>
  <si>
    <t>Kinh phí hỗ trợ người dân khôi phục sản xuất nông nghiệp bị thiệt hại do ảnh hưởng thiên tai gây ra năm 2024</t>
  </si>
  <si>
    <t>Kinh phí thực hiện kiểm kê đất đai và lập bản đồ hiện trạng sử dụng đất năm 2024 trên đại bàn xã Nông Hạ</t>
  </si>
  <si>
    <t>Kinh phí hỗ trợ khắc phục thiên tai sau cơn bão số 3</t>
  </si>
  <si>
    <t>Sửa nhà họp thôn Nà Chiêm năm 2023</t>
  </si>
  <si>
    <t>IV</t>
  </si>
  <si>
    <t>Các khoản tăng thu, tiết kiệm chi được sử dụng theo quy định tại khoản 2 Điều 59 của Luật ngân sách nhà nước được cấp có thẩm quyền quyết định cho phép sử dụng vào năm sau</t>
  </si>
  <si>
    <t>Chi đầu tư</t>
  </si>
  <si>
    <t>Kè chống sạt lở cho cánh đồng Nà Cù -Ná Bia, xã Nông Hạ, huyện Chợ Mới</t>
  </si>
  <si>
    <t xml:space="preserve">Lập quy hoạch chung xây dựng xã Nông Hạ, huyện Chợ Mới, tỉnh Bắc Kạn giai đoạn 2021-2030 </t>
  </si>
  <si>
    <t>Kè đường Nà Làng, Thôn Đoàn Kết, xã Nông Hạ, huyện Chợ Mới, tỉnh Bắc Kạn</t>
  </si>
  <si>
    <t xml:space="preserve">Đổ bê tông đường Nà Giảo </t>
  </si>
  <si>
    <t>Chi thường xuyên ( Kinh phí thực hiện xoá nhà tạm, nhà dột nát )</t>
  </si>
  <si>
    <t xml:space="preserve">Kinh phí thực hiện xoá nhà tạm, nhà dột nát </t>
  </si>
  <si>
    <t>V</t>
  </si>
  <si>
    <t>Kinh phí khác theo quy định của pháp luật (Nguồn CTMTQG được chuyển nguồn theo Nghị quyết của Quốc hội, nguồn khác)</t>
  </si>
  <si>
    <t>Chương trình MTQG phát triển KT-XH Vùng đồng bào DTTS và miền núi (Kinh phí sự nghiệp)</t>
  </si>
  <si>
    <t>DỰ TOÁN CHI ĐẦU TƯ PHÁT TRIỂN NGUỒN VỐN GIAO NĂM 2025</t>
  </si>
  <si>
    <t>Nguồn NSTW</t>
  </si>
  <si>
    <t>Nguồn ngân sách địa phương</t>
  </si>
  <si>
    <t>2022-2024</t>
  </si>
  <si>
    <t>Đường vào thôn Khuổi Lót và thôn Nà Chiêm, xã Thanh Thịnh, huyện Chợ Mới, tỉnh Bắc Kạn</t>
  </si>
  <si>
    <t>Chương trình MTQG</t>
  </si>
  <si>
    <t>Chương trình MTQG phát triển KTXH vùng đồng bào DTTS và miền núi</t>
  </si>
  <si>
    <t>I.1</t>
  </si>
  <si>
    <t>Dự án 1. Giải quyết tình trạng thiếu đất ở, nhà ở, đất sản xuất, nước sinh hoạt</t>
  </si>
  <si>
    <t>I.2</t>
  </si>
  <si>
    <t xml:space="preserve">Dự án 4 - Đầu tư cơ sở hạ tầng thiết yếu, phục vụ sản xuất, đời sống vùng đồng bào DTTS&amp;MN </t>
  </si>
  <si>
    <t>Đổ bê tông đường trục thôn Nà Ngài (Đoạn từ đường phía Đông đến nhà ông Cương) thôn Nà Ngài, xã Thanh Thịnh, huyện Chợ Mới, tỉnh Bắc Kạn</t>
  </si>
  <si>
    <t>Đổ bê tông đường trục thôn Nà Giảo, xã Thanh Thịnh, huyện Chợ Mới</t>
  </si>
  <si>
    <t>Xây dựng trạm bơm thôn Nà Giảo, xã Thanh Thịnh, huyện Chợ Mới</t>
  </si>
  <si>
    <t>2024-2025</t>
  </si>
  <si>
    <t>Xây kè chống sạt lở đường trục thôn Nà Giảo, xã Thanh Thịnh, huyện Chợ Mới, tỉnh Bắc Kạn</t>
  </si>
  <si>
    <t>Xây kè chống sạt lở đường trục thôn Nà Giảo (Đoạn nối tiếp), xã Thanh Thịnh, huyện Chợ Mới, tỉnh Bắc Kạn</t>
  </si>
  <si>
    <t>Xây dựng nhà văn hoá thôn Nà Quang xã Nông Hạ huyện Chợ Mới tỉnh Bắc Kạn</t>
  </si>
  <si>
    <t>Đổ bê tông đường lên khu dân cư Thẩm ca, thôn Nà Quang, xã Nông Hạ, huyện Chợ Mới, tỉnh Bắc Kạn</t>
  </si>
  <si>
    <t>Xây dựng đập mương khu trung tâm thôn Khe Thỉ 1, xã Nông Hạ, huyện Chợ Mới, tỉnh Bắc Kạn</t>
  </si>
  <si>
    <t>Đổ bê tông đường xuống Khe Con, Khe Thỉ 2, xã Nông Hạ, huyện Chợ Mới, tỉnh Bắc Kạn</t>
  </si>
  <si>
    <t>Đổ bê tông đường đến trạm biến áp, xã Nông Hạ, huyện Chợ Mới, tỉnh Bắc Kạn</t>
  </si>
  <si>
    <t>Nguồn vốn chưa phân bổ</t>
  </si>
  <si>
    <t>Chương trình MTQG xây dựng nông thôn mới</t>
  </si>
  <si>
    <t>Đổ bê tông kênh mương thôn Khuổi Nhầu (Đoạn Nà Ca - Nà Riền), xã Thanh Thịnh, huyện Chợ Mới, tỉnh Bắc Kạn.</t>
  </si>
  <si>
    <t>Đổ bê tông đường đập tràn Khe Lềm thôn Cạm Lẹng, xã Thanh Thịnh, huyện Chợ Mới, tỉnh Bắc Kạn.</t>
  </si>
  <si>
    <t>Đổ bê tông kênh mương Cha Dất thôn Nà Đeo, xã Thanh Thịnh, huyện Chợ Mới, tỉnh Bắc Kạn.</t>
  </si>
  <si>
    <t>Đường nội đồng Khe Lịa thôn Cạm Lẹng, xã Thanh Thịnh, huyện Chợ Mới, tỉnh Bắc Kạn</t>
  </si>
  <si>
    <t>Đổ bê tông đường giao thông nội đồng xuống khu vực cánh đồng Vàng Trào thôn Bản Tết II, xã Nông Hạ, huyện Chợ Mới, tỉnh Bắc Kạn</t>
  </si>
  <si>
    <t>Đổ bê tông đường ngõ xóm Pháng Bốc thôn Khe Thuổng, xã Nông Hạ, huyện Chợ Mới, tỉnh Bắc Kạn</t>
  </si>
  <si>
    <t>KCH kênh mương Tổng Cào thôn Cao Thanh, xã Nông Hạ, huyện Chợ Mới, tỉnh Bắc Kạn</t>
  </si>
  <si>
    <t>KCH kênh mương nối tiếp Hua Tồng, Nà Bắp, xã Nông Hạ, huyện Chợ Mới, tỉnh Bắc Kạn</t>
  </si>
  <si>
    <t>Đổ bê tông đường nội đồng vào Khuổi Pết, thôn Reo Dài, xã Nông Hạ, huyện Chợ Mới, tỉnh Bắc Kạn</t>
  </si>
  <si>
    <t>Đổ bê tông đường nội đồng vào Pát Khuổi Tết, xã Nông Hạ, huyện Chợ Mới, tỉnh Bắc Kạn</t>
  </si>
  <si>
    <t>Đổ bê tông đường lên khu dân cư Thẩm ca thôn Nà Quang (đoạn nối tiếp năm 2023), xã Nông Hạ, huyện Chợ Mới, tỉnh Bắc Kạn</t>
  </si>
  <si>
    <t>Đổ bê tông đường nội đồng Nà Cù, xã Nông Hạ, huyện Chợ Mới, tỉnh Bắc Kạn</t>
  </si>
  <si>
    <t>Đổ bê tông đường nối tiếp đường Nà Muộn, Khe Thỉ 2, xã Nông Hạ, huyện Chợ Mới, tỉnh Bắc Kạn</t>
  </si>
  <si>
    <t>Đổ bê tông + kè đoạn từ nhà bà lai đến nhà ông phú, thôn Nà Quang, xã Nông Hạ, huyện Chợ Mới, tỉnh Bắc Kạn</t>
  </si>
  <si>
    <t>Sửa chữa nâng cấp cầu máng + ống xi phông qua cánh đồng Tổng Vạc, xã Nông Hạ, huyện Chợ Mới, tỉnh Bắc Kạn</t>
  </si>
  <si>
    <t>KCH kênh mương + lắp ống xi phông cánh đồng Nà Kéo, thôn Nà Quang, xã Nông Hạ, huyện Chợ Mới, tỉnh Bắc Kạn</t>
  </si>
  <si>
    <t>Vốn chưa phân bổ</t>
  </si>
  <si>
    <t>DỰ TOÁN CHI ĐẦU TƯ PHÁT TRIỂN NGUỒN VỐN NĂM 2024 CHUYỂN SANG NĂM 2025</t>
  </si>
  <si>
    <t>Kế hoạch vốn năm 2024 chuyển sang năm 2025</t>
  </si>
  <si>
    <t>Nguồn tăng thu, tiết kiệm chi năm 2024 chuyển sang năm 2025</t>
  </si>
  <si>
    <t>Đổ bê tông đường trục thôn Nà Giảo, xã Thanh Thịnh</t>
  </si>
  <si>
    <t>Chương trình MTQG phát triển KTXH vùng đồng bào DTTS và miền núi (Dự án 4)</t>
  </si>
  <si>
    <t>Đổ bê tông kênh mương Nà Viều, thôn Nà Ngài, xã Thanh Thịnh, huyện Chợ Mới, tỉnh Bắc Kạn</t>
  </si>
  <si>
    <t>Đổ bê tông kênh mương Nà Lốc, thôn Nà Ngài, xã Thanh Thịnh, huyện Chợ Mới, tỉnh Bắc Kạn</t>
  </si>
  <si>
    <t>Đổ bê tông kênh mương Pai Lùng, thôn Nà Ngài, xã Thanh Thịnh, huyện Chợ Mới, tỉnh Bắc Kạn</t>
  </si>
  <si>
    <t xml:space="preserve">Đổ bê tông đường Vào khu sản xuất Khe Lóng, thôn Khe Thỉ I, xã Nông Hạ, huyện Chợ Mới, tỉnh Bắc Kạn </t>
  </si>
  <si>
    <t xml:space="preserve">Đổ bê tông đường nối tiếp đoạn từ hội trường thôn Khe Thỉ 2, xã Nông Hạ, huyện Chợ Mới, tỉnh Bắc Kạn </t>
  </si>
  <si>
    <t>Xây dựng nhà văn hoá thôn Nà Quang  xã Nông Hạ  huyện Chợ Mới  tỉnh Bắc Kạn</t>
  </si>
  <si>
    <t>Nâng cấp nhà văn hóa thôn Bản Còn Hạng mục: Đổ bê tông sân hội trường và các hạng mục hội trường khác hội trường thôn) xã Thanh Thịnh, huyện Chợ Mới, tỉnh Bắc Kạn (năm 2022)</t>
  </si>
  <si>
    <t>Đổ bê tông kênh mương thôn Cạm Lẹng (Đoạn nối tiếp), xã Thanh Thịnh, huyện Chợ Mới, tỉnh Bắc Kạn</t>
  </si>
  <si>
    <t>Đổ bê tông đường trục thôn Bản Chàng ( Trên nền đường phía đông đoạn nối tiếp) xã Thanh Thịnh, huyện Chợ Mới, tỉnh Bắc Kạn.</t>
  </si>
  <si>
    <t>Nâng cấp nhà văn hóa thôn Bản Áng ( Hạng mục: Lợp mái hiên hội trường, lát nền  hội trường thôn) xã Thanh Thịnh, huyện Chợ Mới, tỉnh Bắc Kạn</t>
  </si>
  <si>
    <t>Đổ bê tông đường trục thôn Khuổi Nhầu (Quốc lộ 3 qua nhà ông Thọ đến nhà ông Mạnh), xã Thanh Thịnh, huyện Chợ Mới, tỉnh Bắc Kạn</t>
  </si>
  <si>
    <t>Đổ bê tông đường trục thôn Khuổi Nhầu (Quốc lộ 3 đến nhà ông Đông), xã Thanh Thịnh, huyện Chợ Mới, tỉnh Bắc Kạn.</t>
  </si>
  <si>
    <t/>
  </si>
  <si>
    <t>Đường lên khu dân cư Thẩm Ca thôn Nà Quang (đoạn nối tiếp)</t>
  </si>
  <si>
    <t>KCH  kênh mương tổng mạt thôn Bản Tết 1</t>
  </si>
  <si>
    <t xml:space="preserve">Xây dựng nhà văn hoá thôn thôn Nà Bản, Nà Mẩy ( gộp thôn ) </t>
  </si>
  <si>
    <t xml:space="preserve">KCH kênh mương Tổng Vạc, thôn Nà Bản, xã Nông Hạ, huyện Chợ Mới, tỉnh Bắc Kạn </t>
  </si>
  <si>
    <t>KCH kênh mương tổng páng đoạn nối tiếp năm 2020, thôn Ná Bia xã Nông Hạ</t>
  </si>
  <si>
    <t>Đổ bê tông đường xuống cánh đồng Nà Làng, Bản Tết 2</t>
  </si>
  <si>
    <t xml:space="preserve">Đổ bê tông đường xuống cánh đồng Nà Làng, Bản Tết 2 (đoạn nối tiếp) </t>
  </si>
  <si>
    <t xml:space="preserve">Đổ bê tông đường phía đông sông cầu đoạn qua  thôn Nà Cù, xã Nông Hạ, huyện Chợ Mới, tỉnh Bắc Kạn </t>
  </si>
  <si>
    <t xml:space="preserve">KCH kênh mương cánh đồng Nà Quang,  xã Nông Hạ, huyện Chợ Mới, tỉnh Bắc Kạn </t>
  </si>
  <si>
    <t xml:space="preserve">Đổ bê tông đường ngõ từ nhà Bà Hây đến nhà ông Báu thôn Bản tết 2, xã Nông Hạ, huyện Chợ Mới, tỉnh Bắc Kạn </t>
  </si>
  <si>
    <t>Đổ bê tông đường từ lán ông Hà Văn Sơn đến bãi bắn thao trường Khuổi Chú thôn Cao Thanh,  xã Nông Hạ, huyện Chợ Mới, tỉnh Bắc Kạn</t>
  </si>
  <si>
    <t xml:space="preserve">Đổ bê tông đường Nông Hạ -Yên Hân đến nhà ông Xô, thôn Khe Thuổng, huyện Chợ Mới, tỉnh Bắc Kạn </t>
  </si>
  <si>
    <t xml:space="preserve">Mở mới đường nội đồng từ cửa Khe Pục đến cầu Treo thôn Reo Dài </t>
  </si>
  <si>
    <t xml:space="preserve">KCH kênh mương + phai Khuổi Nhao thôn Reo Dài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</si>
</sst>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00\ _₫_-;\-* #,##0.00\ _₫_-;_-* &quot;-&quot;??\ _₫_-;_-@_-"/>
    <numFmt numFmtId="165" formatCode="_(* #,##0_);_(* \(#,##0\);_(* &quot;-&quot;??_);_(@_)"/>
    <numFmt numFmtId="166" formatCode="_(* #,##0.000000_);_(* \(#,##0.000000\);_(* &quot;-&quot;??_);_(@_)"/>
  </numFmts>
  <fonts count="56" x14ac:knownFonts="1">
    <font>
      <sz val="11"/>
      <color theme="1"/>
      <name val="Aptos Narrow"/>
      <family val="2"/>
      <charset val="163"/>
      <scheme val="minor"/>
    </font>
    <font>
      <sz val="12"/>
      <color theme="1"/>
      <name val="Aptos Display"/>
      <family val="1"/>
      <scheme val="major"/>
    </font>
    <font>
      <b/>
      <sz val="12"/>
      <color rgb="FF000000"/>
      <name val="Aptos Display"/>
      <family val="1"/>
      <scheme val="major"/>
    </font>
    <font>
      <b/>
      <sz val="12"/>
      <color rgb="FF000000"/>
      <name val="Times New Roman"/>
      <family val="1"/>
    </font>
    <font>
      <i/>
      <sz val="12"/>
      <color rgb="FF000000"/>
      <name val="Times New Roman"/>
      <family val="1"/>
    </font>
    <font>
      <sz val="12"/>
      <color theme="1"/>
      <name val="Times New Roman"/>
      <family val="1"/>
    </font>
    <font>
      <b/>
      <sz val="12"/>
      <name val="Times New Roman"/>
      <family val="1"/>
    </font>
    <font>
      <sz val="12"/>
      <name val="Times New Roman"/>
      <family val="1"/>
    </font>
    <font>
      <sz val="13"/>
      <name val="Times New Roman"/>
      <family val="1"/>
    </font>
    <font>
      <b/>
      <sz val="12"/>
      <color theme="1"/>
      <name val="Times New Roman"/>
      <family val="1"/>
    </font>
    <font>
      <b/>
      <sz val="10"/>
      <name val="Times New Roman"/>
      <family val="1"/>
    </font>
    <font>
      <sz val="11"/>
      <name val="Times New Roman"/>
      <family val="1"/>
    </font>
    <font>
      <b/>
      <sz val="11"/>
      <color theme="1"/>
      <name val="Times New Roman"/>
      <family val="1"/>
    </font>
    <font>
      <b/>
      <sz val="11"/>
      <name val="Times New Roman"/>
      <family val="1"/>
    </font>
    <font>
      <sz val="10"/>
      <name val="Arial"/>
      <family val="2"/>
    </font>
    <font>
      <i/>
      <sz val="12"/>
      <name val="Times New Roman"/>
      <family val="1"/>
    </font>
    <font>
      <i/>
      <sz val="11"/>
      <name val="Times New Roman"/>
      <family val="1"/>
    </font>
    <font>
      <sz val="11"/>
      <color theme="1"/>
      <name val="times new roman"/>
      <family val="2"/>
      <charset val="163"/>
    </font>
    <font>
      <sz val="14"/>
      <color theme="1"/>
      <name val="Times New Roman"/>
      <family val="2"/>
      <charset val="163"/>
    </font>
    <font>
      <b/>
      <sz val="14"/>
      <color theme="1"/>
      <name val="times new roman"/>
      <family val="2"/>
      <charset val="163"/>
    </font>
    <font>
      <sz val="12"/>
      <name val="Arial"/>
      <family val="2"/>
    </font>
    <font>
      <sz val="14"/>
      <name val="Times New Roman"/>
      <family val="2"/>
      <charset val="163"/>
    </font>
    <font>
      <b/>
      <sz val="14"/>
      <name val="Times New Roman"/>
      <family val="2"/>
      <charset val="163"/>
    </font>
    <font>
      <i/>
      <sz val="11"/>
      <color theme="1"/>
      <name val="Times New Roman"/>
      <family val="1"/>
    </font>
    <font>
      <i/>
      <sz val="14"/>
      <name val="times new roman"/>
      <family val="2"/>
      <charset val="163"/>
    </font>
    <font>
      <sz val="14"/>
      <name val="Times New Roman"/>
      <family val="1"/>
    </font>
    <font>
      <b/>
      <u/>
      <sz val="14"/>
      <name val="times new roman"/>
      <family val="2"/>
      <charset val="163"/>
    </font>
    <font>
      <sz val="11"/>
      <color theme="1"/>
      <name val="Aptos Narrow"/>
      <family val="2"/>
      <scheme val="minor"/>
    </font>
    <font>
      <sz val="13"/>
      <color theme="1"/>
      <name val="Times New Roman"/>
      <family val="1"/>
    </font>
    <font>
      <b/>
      <sz val="8"/>
      <name val="Times New Roman"/>
      <family val="1"/>
    </font>
    <font>
      <i/>
      <sz val="13"/>
      <color theme="0"/>
      <name val="Times New Roman"/>
      <family val="1"/>
    </font>
    <font>
      <sz val="12"/>
      <color theme="0"/>
      <name val="Times New Roman"/>
      <family val="1"/>
    </font>
    <font>
      <b/>
      <sz val="13"/>
      <color theme="0"/>
      <name val="Times New Roman"/>
      <family val="1"/>
    </font>
    <font>
      <i/>
      <sz val="11"/>
      <color theme="0"/>
      <name val="Times New Roman"/>
      <family val="1"/>
    </font>
    <font>
      <b/>
      <sz val="12"/>
      <color theme="0"/>
      <name val="Times New Roman"/>
      <family val="1"/>
    </font>
    <font>
      <sz val="12"/>
      <name val="Aptos Display"/>
      <family val="1"/>
      <scheme val="major"/>
    </font>
    <font>
      <i/>
      <sz val="11"/>
      <color theme="1"/>
      <name val="Aptos Narrow"/>
      <family val="2"/>
      <charset val="163"/>
      <scheme val="minor"/>
    </font>
    <font>
      <i/>
      <sz val="14"/>
      <name val="Times New Roman"/>
      <family val="1"/>
    </font>
    <font>
      <b/>
      <sz val="14"/>
      <name val="Times New Roman"/>
      <family val="1"/>
    </font>
    <font>
      <b/>
      <sz val="11"/>
      <name val="Times New Roman"/>
      <family val="2"/>
      <charset val="163"/>
    </font>
    <font>
      <b/>
      <sz val="9"/>
      <name val="Aptos Display"/>
      <family val="1"/>
      <scheme val="major"/>
    </font>
    <font>
      <sz val="9"/>
      <name val="Aptos Display"/>
      <family val="1"/>
      <scheme val="major"/>
    </font>
    <font>
      <b/>
      <sz val="14"/>
      <color theme="1"/>
      <name val="Times New Roman"/>
      <family val="1"/>
    </font>
    <font>
      <i/>
      <sz val="14"/>
      <color theme="1"/>
      <name val="Times New Roman"/>
      <family val="1"/>
    </font>
    <font>
      <sz val="12"/>
      <name val="Arial"/>
      <family val="2"/>
      <charset val="163"/>
    </font>
    <font>
      <b/>
      <sz val="14"/>
      <color rgb="FF000000"/>
      <name val="Times New Roman"/>
      <family val="1"/>
    </font>
    <font>
      <sz val="14"/>
      <color rgb="FF000000"/>
      <name val="Times New Roman"/>
      <family val="1"/>
    </font>
    <font>
      <i/>
      <sz val="14"/>
      <color rgb="FF000000"/>
      <name val="Times New Roman"/>
      <family val="1"/>
    </font>
    <font>
      <sz val="11"/>
      <color theme="1"/>
      <name val="Aptos Narrow"/>
      <family val="2"/>
      <charset val="163"/>
      <scheme val="minor"/>
    </font>
    <font>
      <sz val="12"/>
      <color rgb="FF000000"/>
      <name val="Times New Roman"/>
      <family val="1"/>
    </font>
    <font>
      <i/>
      <sz val="12"/>
      <color theme="1"/>
      <name val="Times New Roman"/>
      <family val="1"/>
    </font>
    <font>
      <sz val="14"/>
      <color theme="1"/>
      <name val="Times New Roman"/>
      <family val="1"/>
    </font>
    <font>
      <b/>
      <sz val="13"/>
      <color theme="1"/>
      <name val="Times New Roman"/>
      <family val="1"/>
    </font>
    <font>
      <b/>
      <i/>
      <sz val="14"/>
      <color theme="1"/>
      <name val="Times New Roman"/>
      <family val="1"/>
    </font>
    <font>
      <sz val="13"/>
      <color indexed="8"/>
      <name val="Times New Roman"/>
      <family val="1"/>
    </font>
    <font>
      <b/>
      <i/>
      <sz val="13"/>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4">
    <xf numFmtId="0" fontId="0" fillId="0" borderId="0"/>
    <xf numFmtId="43" fontId="14" fillId="0" borderId="0" applyFont="0" applyFill="0" applyBorder="0" applyAlignment="0" applyProtection="0"/>
    <xf numFmtId="0" fontId="14" fillId="0" borderId="0"/>
    <xf numFmtId="0" fontId="17" fillId="0" borderId="0"/>
    <xf numFmtId="0" fontId="20" fillId="0" borderId="0"/>
    <xf numFmtId="0" fontId="27" fillId="0" borderId="0"/>
    <xf numFmtId="0" fontId="27" fillId="0" borderId="0"/>
    <xf numFmtId="43" fontId="27" fillId="0" borderId="0" applyFont="0" applyFill="0" applyBorder="0" applyAlignment="0" applyProtection="0"/>
    <xf numFmtId="0" fontId="14" fillId="0" borderId="0"/>
    <xf numFmtId="0" fontId="27" fillId="0" borderId="0"/>
    <xf numFmtId="0" fontId="7" fillId="0" borderId="0"/>
    <xf numFmtId="0" fontId="14" fillId="0" borderId="0"/>
    <xf numFmtId="164" fontId="44" fillId="0" borderId="0" applyFont="0" applyFill="0" applyBorder="0" applyAlignment="0" applyProtection="0"/>
    <xf numFmtId="41" fontId="48" fillId="0" borderId="0" applyFont="0" applyFill="0" applyBorder="0" applyAlignment="0" applyProtection="0"/>
  </cellStyleXfs>
  <cellXfs count="240">
    <xf numFmtId="0" fontId="0" fillId="0" borderId="0" xfId="0"/>
    <xf numFmtId="0" fontId="1" fillId="0" borderId="0" xfId="0" applyFont="1"/>
    <xf numFmtId="3" fontId="0" fillId="0" borderId="0" xfId="0" applyNumberFormat="1"/>
    <xf numFmtId="0" fontId="5" fillId="0" borderId="0" xfId="0" applyFont="1"/>
    <xf numFmtId="0" fontId="6" fillId="0" borderId="1" xfId="0" applyFont="1" applyBorder="1" applyAlignment="1">
      <alignment horizontal="center" vertical="center" wrapText="1"/>
    </xf>
    <xf numFmtId="0" fontId="9" fillId="0" borderId="0" xfId="0" applyFont="1"/>
    <xf numFmtId="0" fontId="12" fillId="0" borderId="0" xfId="0" applyFont="1"/>
    <xf numFmtId="0" fontId="6" fillId="0" borderId="3" xfId="0" applyFont="1" applyBorder="1" applyAlignment="1">
      <alignment horizontal="center" vertical="center" wrapText="1"/>
    </xf>
    <xf numFmtId="3" fontId="6" fillId="0" borderId="3" xfId="0" applyNumberFormat="1" applyFont="1" applyBorder="1" applyAlignment="1">
      <alignment horizontal="right" vertical="center" wrapText="1"/>
    </xf>
    <xf numFmtId="3" fontId="6" fillId="0" borderId="3" xfId="0" applyNumberFormat="1" applyFont="1" applyBorder="1" applyAlignment="1">
      <alignment vertical="center" wrapText="1"/>
    </xf>
    <xf numFmtId="165" fontId="7" fillId="0" borderId="2" xfId="1" applyNumberFormat="1" applyFont="1" applyBorder="1" applyAlignment="1">
      <alignment horizontal="center" vertical="center" wrapText="1"/>
    </xf>
    <xf numFmtId="0" fontId="7" fillId="0" borderId="2" xfId="0" applyFont="1" applyBorder="1" applyAlignment="1">
      <alignment vertical="center" wrapText="1"/>
    </xf>
    <xf numFmtId="0" fontId="7" fillId="0" borderId="0" xfId="2" applyFont="1" applyAlignment="1">
      <alignment vertical="top" wrapText="1"/>
    </xf>
    <xf numFmtId="165" fontId="15" fillId="0" borderId="0" xfId="1" applyNumberFormat="1" applyFont="1" applyAlignment="1">
      <alignment vertical="top" wrapText="1"/>
    </xf>
    <xf numFmtId="165" fontId="6" fillId="0" borderId="0" xfId="1" applyNumberFormat="1" applyFont="1" applyAlignment="1">
      <alignment horizontal="center" vertical="top" wrapText="1"/>
    </xf>
    <xf numFmtId="0" fontId="6" fillId="0" borderId="0" xfId="2" applyFont="1" applyAlignment="1">
      <alignment horizontal="center"/>
    </xf>
    <xf numFmtId="43" fontId="16" fillId="0" borderId="0" xfId="1" applyFont="1" applyAlignment="1">
      <alignment horizontal="right"/>
    </xf>
    <xf numFmtId="0" fontId="6" fillId="0" borderId="0" xfId="2" applyFont="1" applyAlignment="1">
      <alignment horizontal="center" vertical="top" wrapText="1"/>
    </xf>
    <xf numFmtId="0" fontId="6" fillId="0" borderId="0" xfId="2" applyFont="1" applyAlignment="1">
      <alignment vertical="top" wrapText="1"/>
    </xf>
    <xf numFmtId="0" fontId="18" fillId="0" borderId="0" xfId="3" applyFont="1" applyAlignment="1">
      <alignment horizontal="center" vertical="center"/>
    </xf>
    <xf numFmtId="0" fontId="18" fillId="0" borderId="0" xfId="3" applyFont="1"/>
    <xf numFmtId="0" fontId="22" fillId="0" borderId="0" xfId="2" applyFont="1" applyAlignment="1">
      <alignment horizontal="center"/>
    </xf>
    <xf numFmtId="3" fontId="21" fillId="0" borderId="0" xfId="4" applyNumberFormat="1" applyFont="1" applyAlignment="1">
      <alignment vertical="center"/>
    </xf>
    <xf numFmtId="0" fontId="21" fillId="0" borderId="2" xfId="4" applyFont="1" applyBorder="1" applyAlignment="1">
      <alignment horizontal="center" vertical="center" wrapText="1"/>
    </xf>
    <xf numFmtId="3" fontId="21" fillId="0" borderId="2" xfId="4" applyNumberFormat="1" applyFont="1" applyBorder="1" applyAlignment="1">
      <alignment horizontal="center" vertical="center"/>
    </xf>
    <xf numFmtId="0" fontId="24" fillId="0" borderId="2" xfId="4" applyFont="1" applyBorder="1" applyAlignment="1">
      <alignment horizontal="center" vertical="center" wrapText="1"/>
    </xf>
    <xf numFmtId="0" fontId="22" fillId="0" borderId="2" xfId="4" applyFont="1" applyBorder="1" applyAlignment="1">
      <alignment horizontal="center" vertical="center" wrapText="1"/>
    </xf>
    <xf numFmtId="3" fontId="22" fillId="0" borderId="2" xfId="4" applyNumberFormat="1" applyFont="1" applyBorder="1" applyAlignment="1">
      <alignment horizontal="right" vertical="center" wrapText="1"/>
    </xf>
    <xf numFmtId="3" fontId="24" fillId="0" borderId="0" xfId="4" applyNumberFormat="1" applyFont="1" applyAlignment="1">
      <alignment vertical="center"/>
    </xf>
    <xf numFmtId="0" fontId="22" fillId="0" borderId="2" xfId="4" applyFont="1" applyBorder="1" applyAlignment="1">
      <alignment horizontal="center" vertical="center"/>
    </xf>
    <xf numFmtId="0" fontId="22" fillId="0" borderId="2" xfId="4" applyFont="1" applyBorder="1" applyAlignment="1">
      <alignment horizontal="left" vertical="center"/>
    </xf>
    <xf numFmtId="3" fontId="22" fillId="0" borderId="2" xfId="4" applyNumberFormat="1" applyFont="1" applyBorder="1" applyAlignment="1">
      <alignment horizontal="right" vertical="center"/>
    </xf>
    <xf numFmtId="0" fontId="22" fillId="0" borderId="2" xfId="4" applyFont="1" applyBorder="1" applyAlignment="1">
      <alignment vertical="center"/>
    </xf>
    <xf numFmtId="0" fontId="21" fillId="0" borderId="2" xfId="4" applyFont="1" applyBorder="1" applyAlignment="1">
      <alignment horizontal="center" vertical="center"/>
    </xf>
    <xf numFmtId="0" fontId="21" fillId="0" borderId="2" xfId="4" applyFont="1" applyBorder="1" applyAlignment="1">
      <alignment vertical="center" wrapText="1"/>
    </xf>
    <xf numFmtId="3" fontId="21" fillId="0" borderId="2" xfId="4" applyNumberFormat="1" applyFont="1" applyBorder="1" applyAlignment="1">
      <alignment horizontal="right" vertical="center"/>
    </xf>
    <xf numFmtId="0" fontId="22" fillId="0" borderId="2" xfId="4" applyFont="1" applyBorder="1" applyAlignment="1">
      <alignment vertical="center" wrapText="1"/>
    </xf>
    <xf numFmtId="0" fontId="25" fillId="0" borderId="2" xfId="4" applyFont="1" applyBorder="1" applyAlignment="1">
      <alignment horizontal="center" vertical="center"/>
    </xf>
    <xf numFmtId="0" fontId="25" fillId="0" borderId="2" xfId="4" applyFont="1" applyBorder="1" applyAlignment="1">
      <alignment vertical="center"/>
    </xf>
    <xf numFmtId="3" fontId="25" fillId="0" borderId="2" xfId="4" applyNumberFormat="1" applyFont="1" applyBorder="1" applyAlignment="1">
      <alignment horizontal="right" vertical="center"/>
    </xf>
    <xf numFmtId="0" fontId="26" fillId="0" borderId="0" xfId="4" applyFont="1" applyAlignment="1">
      <alignment horizontal="center" vertical="center"/>
    </xf>
    <xf numFmtId="3" fontId="6" fillId="0" borderId="0" xfId="11" applyNumberFormat="1" applyFont="1" applyAlignment="1">
      <alignment horizontal="right" vertical="center" wrapText="1"/>
    </xf>
    <xf numFmtId="0" fontId="10" fillId="0" borderId="2" xfId="6" applyFont="1" applyBorder="1" applyAlignment="1">
      <alignment horizontal="center" vertical="center"/>
    </xf>
    <xf numFmtId="0" fontId="10" fillId="0" borderId="2" xfId="6" applyFont="1" applyBorder="1" applyAlignment="1">
      <alignment horizontal="center" vertical="center" wrapText="1"/>
    </xf>
    <xf numFmtId="0" fontId="29" fillId="0" borderId="2" xfId="6" applyFont="1" applyBorder="1" applyAlignment="1">
      <alignment horizontal="center" vertical="center" wrapText="1"/>
    </xf>
    <xf numFmtId="3" fontId="31" fillId="2" borderId="0" xfId="11" applyNumberFormat="1" applyFont="1" applyFill="1" applyAlignment="1">
      <alignment vertical="center" wrapText="1"/>
    </xf>
    <xf numFmtId="0" fontId="30" fillId="2" borderId="0" xfId="6" applyFont="1" applyFill="1" applyAlignment="1">
      <alignment horizontal="center" vertical="center" readingOrder="2"/>
    </xf>
    <xf numFmtId="0" fontId="32" fillId="2" borderId="0" xfId="6" applyFont="1" applyFill="1" applyAlignment="1">
      <alignment horizontal="center"/>
    </xf>
    <xf numFmtId="0" fontId="33" fillId="2" borderId="0" xfId="6" applyFont="1" applyFill="1" applyAlignment="1">
      <alignment horizontal="center"/>
    </xf>
    <xf numFmtId="3" fontId="31" fillId="2" borderId="0" xfId="11" applyNumberFormat="1" applyFont="1" applyFill="1" applyAlignment="1">
      <alignment horizontal="center" vertical="center" wrapText="1"/>
    </xf>
    <xf numFmtId="3" fontId="6" fillId="0" borderId="0" xfId="11" applyNumberFormat="1" applyFont="1" applyAlignment="1">
      <alignment horizontal="center" vertical="center" wrapText="1"/>
    </xf>
    <xf numFmtId="3" fontId="7" fillId="0" borderId="2" xfId="0" applyNumberFormat="1" applyFont="1" applyBorder="1" applyAlignment="1">
      <alignment vertical="center" wrapText="1"/>
    </xf>
    <xf numFmtId="0" fontId="3" fillId="0" borderId="0" xfId="0" applyFont="1" applyAlignment="1">
      <alignment horizontal="center" vertical="center" wrapText="1"/>
    </xf>
    <xf numFmtId="0" fontId="22" fillId="0" borderId="0" xfId="2" applyFont="1" applyAlignment="1">
      <alignment horizontal="left" vertical="top" wrapText="1"/>
    </xf>
    <xf numFmtId="0" fontId="7" fillId="0" borderId="2" xfId="0" quotePrefix="1" applyFont="1" applyBorder="1" applyAlignment="1">
      <alignment vertical="center" wrapText="1"/>
    </xf>
    <xf numFmtId="0" fontId="6" fillId="0" borderId="2" xfId="0" applyFont="1" applyBorder="1" applyAlignment="1">
      <alignment horizontal="center" vertical="center"/>
    </xf>
    <xf numFmtId="0" fontId="6" fillId="0" borderId="2" xfId="0" applyFont="1" applyBorder="1" applyAlignment="1">
      <alignment vertical="center"/>
    </xf>
    <xf numFmtId="3" fontId="6" fillId="0" borderId="2" xfId="0" applyNumberFormat="1" applyFont="1" applyBorder="1" applyAlignment="1">
      <alignment vertical="center"/>
    </xf>
    <xf numFmtId="0" fontId="7" fillId="0" borderId="2" xfId="0" applyFont="1" applyBorder="1" applyAlignment="1">
      <alignment horizontal="center" vertical="center"/>
    </xf>
    <xf numFmtId="0" fontId="7" fillId="0" borderId="2" xfId="0" applyFont="1" applyBorder="1" applyAlignment="1">
      <alignment vertical="center"/>
    </xf>
    <xf numFmtId="3" fontId="7" fillId="0" borderId="2" xfId="0" applyNumberFormat="1" applyFont="1" applyBorder="1" applyAlignment="1">
      <alignment vertical="center"/>
    </xf>
    <xf numFmtId="0" fontId="0" fillId="0" borderId="2" xfId="0" applyBorder="1" applyAlignment="1">
      <alignment vertical="center"/>
    </xf>
    <xf numFmtId="3" fontId="35" fillId="0" borderId="2" xfId="0" applyNumberFormat="1" applyFont="1" applyBorder="1" applyAlignment="1">
      <alignment vertical="center"/>
    </xf>
    <xf numFmtId="0" fontId="16" fillId="0" borderId="0" xfId="2" applyFont="1" applyAlignment="1">
      <alignment horizontal="center"/>
    </xf>
    <xf numFmtId="0" fontId="7" fillId="0" borderId="2" xfId="0" quotePrefix="1" applyFont="1" applyBorder="1" applyAlignment="1">
      <alignment horizontal="center" vertical="center"/>
    </xf>
    <xf numFmtId="0" fontId="15" fillId="0" borderId="2" xfId="0" quotePrefix="1" applyFont="1" applyBorder="1" applyAlignment="1">
      <alignment horizontal="center" vertical="center"/>
    </xf>
    <xf numFmtId="0" fontId="15" fillId="0" borderId="2" xfId="0" applyFont="1" applyBorder="1" applyAlignment="1">
      <alignment vertical="center"/>
    </xf>
    <xf numFmtId="3" fontId="15" fillId="0" borderId="2" xfId="0" applyNumberFormat="1" applyFont="1" applyBorder="1" applyAlignment="1">
      <alignment vertical="center"/>
    </xf>
    <xf numFmtId="0" fontId="15" fillId="0" borderId="2" xfId="0" applyFont="1" applyBorder="1" applyAlignment="1">
      <alignment vertical="center" wrapText="1"/>
    </xf>
    <xf numFmtId="3" fontId="15" fillId="0" borderId="2" xfId="0" applyNumberFormat="1" applyFont="1" applyBorder="1" applyAlignment="1">
      <alignment vertical="center" wrapText="1"/>
    </xf>
    <xf numFmtId="0" fontId="36" fillId="0" borderId="0" xfId="0" applyFont="1" applyAlignment="1">
      <alignment vertical="center" wrapText="1"/>
    </xf>
    <xf numFmtId="3" fontId="37" fillId="0" borderId="0" xfId="4" applyNumberFormat="1" applyFont="1" applyAlignment="1">
      <alignment horizontal="right" vertical="center"/>
    </xf>
    <xf numFmtId="0" fontId="22" fillId="0" borderId="8" xfId="4" applyFont="1" applyBorder="1" applyAlignment="1">
      <alignment vertical="center" wrapText="1"/>
    </xf>
    <xf numFmtId="0" fontId="25" fillId="0" borderId="2" xfId="4" applyFont="1" applyBorder="1" applyAlignment="1">
      <alignment horizontal="left" vertical="center"/>
    </xf>
    <xf numFmtId="3" fontId="38" fillId="0" borderId="2" xfId="4" applyNumberFormat="1" applyFont="1" applyBorder="1" applyAlignment="1">
      <alignment vertical="center" wrapText="1"/>
    </xf>
    <xf numFmtId="3" fontId="22" fillId="0" borderId="2" xfId="4" applyNumberFormat="1" applyFont="1" applyBorder="1" applyAlignment="1">
      <alignment vertical="center"/>
    </xf>
    <xf numFmtId="3" fontId="22" fillId="0" borderId="2" xfId="4" applyNumberFormat="1" applyFont="1" applyBorder="1" applyAlignment="1">
      <alignment vertical="center" wrapText="1"/>
    </xf>
    <xf numFmtId="3" fontId="25" fillId="0" borderId="2" xfId="4" applyNumberFormat="1" applyFont="1" applyBorder="1" applyAlignment="1">
      <alignment vertical="center"/>
    </xf>
    <xf numFmtId="0" fontId="22" fillId="0" borderId="2" xfId="4" applyFont="1" applyBorder="1" applyAlignment="1">
      <alignment horizontal="right" vertical="center"/>
    </xf>
    <xf numFmtId="0" fontId="22" fillId="0" borderId="2" xfId="4" applyFont="1" applyBorder="1" applyAlignment="1">
      <alignment horizontal="right" vertical="center" wrapText="1"/>
    </xf>
    <xf numFmtId="0" fontId="41" fillId="0" borderId="2" xfId="6" applyFont="1" applyBorder="1" applyAlignment="1">
      <alignment horizontal="center" vertical="center" wrapText="1"/>
    </xf>
    <xf numFmtId="0" fontId="41" fillId="0" borderId="2" xfId="6" applyFont="1" applyBorder="1" applyAlignment="1">
      <alignment horizontal="left" vertical="center" wrapText="1"/>
    </xf>
    <xf numFmtId="3" fontId="40" fillId="0" borderId="2" xfId="6" applyNumberFormat="1" applyFont="1" applyBorder="1" applyAlignment="1">
      <alignment vertical="center"/>
    </xf>
    <xf numFmtId="3" fontId="41" fillId="0" borderId="2" xfId="6" applyNumberFormat="1" applyFont="1" applyBorder="1" applyAlignment="1">
      <alignment vertical="center"/>
    </xf>
    <xf numFmtId="0" fontId="41" fillId="0" borderId="2" xfId="6" applyFont="1" applyBorder="1" applyAlignment="1">
      <alignment vertical="center" wrapText="1"/>
    </xf>
    <xf numFmtId="0" fontId="41" fillId="0" borderId="2" xfId="6" applyFont="1" applyBorder="1"/>
    <xf numFmtId="0" fontId="41" fillId="0" borderId="2" xfId="6" applyFont="1" applyBorder="1" applyAlignment="1">
      <alignment horizontal="center" vertical="center"/>
    </xf>
    <xf numFmtId="0" fontId="41" fillId="0" borderId="2" xfId="6" applyFont="1" applyBorder="1" applyAlignment="1">
      <alignment horizontal="center"/>
    </xf>
    <xf numFmtId="3" fontId="41" fillId="0" borderId="2" xfId="6" applyNumberFormat="1" applyFont="1" applyBorder="1" applyAlignment="1">
      <alignment horizontal="right" vertical="center" wrapText="1"/>
    </xf>
    <xf numFmtId="3" fontId="40" fillId="0" borderId="2" xfId="6" applyNumberFormat="1" applyFont="1" applyBorder="1" applyAlignment="1">
      <alignment horizontal="right" vertical="center"/>
    </xf>
    <xf numFmtId="3" fontId="40" fillId="0" borderId="2" xfId="6" applyNumberFormat="1" applyFont="1" applyBorder="1" applyAlignment="1">
      <alignment horizontal="right" vertical="center" wrapText="1"/>
    </xf>
    <xf numFmtId="3" fontId="41" fillId="0" borderId="2" xfId="6" applyNumberFormat="1" applyFont="1" applyBorder="1" applyAlignment="1">
      <alignment horizontal="right" vertical="center"/>
    </xf>
    <xf numFmtId="0" fontId="29" fillId="0" borderId="2" xfId="6" applyFont="1" applyBorder="1" applyAlignment="1">
      <alignment horizontal="center" vertical="center"/>
    </xf>
    <xf numFmtId="3" fontId="40" fillId="0" borderId="2" xfId="6" applyNumberFormat="1" applyFont="1" applyBorder="1" applyAlignment="1">
      <alignment horizontal="right"/>
    </xf>
    <xf numFmtId="0" fontId="9" fillId="0" borderId="2" xfId="0" applyFont="1" applyBorder="1" applyAlignment="1">
      <alignment horizontal="center" vertical="center" wrapText="1"/>
    </xf>
    <xf numFmtId="0" fontId="42" fillId="0" borderId="2" xfId="0" applyFont="1" applyBorder="1" applyAlignment="1">
      <alignment horizontal="center" vertical="center"/>
    </xf>
    <xf numFmtId="0" fontId="42" fillId="0" borderId="2" xfId="0" applyFont="1" applyBorder="1" applyAlignment="1">
      <alignment vertical="center"/>
    </xf>
    <xf numFmtId="0" fontId="28" fillId="0" borderId="2" xfId="0" applyFont="1" applyBorder="1" applyAlignment="1">
      <alignment horizontal="center" vertical="center"/>
    </xf>
    <xf numFmtId="0" fontId="28" fillId="0" borderId="2" xfId="0" applyFont="1" applyBorder="1" applyAlignment="1">
      <alignment vertical="center"/>
    </xf>
    <xf numFmtId="165" fontId="8" fillId="2" borderId="2" xfId="12" applyNumberFormat="1" applyFont="1" applyFill="1" applyBorder="1" applyAlignment="1">
      <alignment horizontal="right" vertical="center" wrapText="1"/>
    </xf>
    <xf numFmtId="3" fontId="28" fillId="0" borderId="2" xfId="0" applyNumberFormat="1" applyFont="1" applyBorder="1" applyAlignment="1">
      <alignment vertical="center"/>
    </xf>
    <xf numFmtId="3" fontId="42" fillId="0" borderId="2" xfId="0" applyNumberFormat="1" applyFont="1" applyBorder="1" applyAlignment="1">
      <alignment horizontal="right" vertical="center"/>
    </xf>
    <xf numFmtId="3" fontId="6" fillId="0" borderId="0" xfId="11" applyNumberFormat="1" applyFont="1" applyAlignment="1">
      <alignment vertical="center" wrapText="1"/>
    </xf>
    <xf numFmtId="3" fontId="15" fillId="0" borderId="0" xfId="11" applyNumberFormat="1" applyFont="1" applyAlignment="1">
      <alignment vertical="center" wrapText="1"/>
    </xf>
    <xf numFmtId="0" fontId="25" fillId="0" borderId="2" xfId="3" applyFont="1" applyBorder="1" applyAlignment="1">
      <alignment horizontal="left" vertical="center"/>
    </xf>
    <xf numFmtId="0" fontId="38" fillId="0" borderId="2" xfId="4" applyFont="1" applyBorder="1" applyAlignment="1">
      <alignment horizontal="center" vertical="center"/>
    </xf>
    <xf numFmtId="0" fontId="38" fillId="0" borderId="2" xfId="4" applyFont="1" applyBorder="1" applyAlignment="1">
      <alignment vertical="center"/>
    </xf>
    <xf numFmtId="3" fontId="38" fillId="0" borderId="2" xfId="4" applyNumberFormat="1" applyFont="1" applyBorder="1" applyAlignment="1">
      <alignment vertical="center"/>
    </xf>
    <xf numFmtId="0" fontId="45" fillId="0" borderId="2" xfId="0" quotePrefix="1" applyFont="1" applyBorder="1" applyAlignment="1">
      <alignment horizontal="left" vertical="center" wrapText="1"/>
    </xf>
    <xf numFmtId="3" fontId="45" fillId="0" borderId="2" xfId="0" applyNumberFormat="1" applyFont="1" applyBorder="1" applyAlignment="1">
      <alignment horizontal="right" vertical="center" wrapText="1"/>
    </xf>
    <xf numFmtId="0" fontId="46" fillId="0" borderId="2" xfId="0" quotePrefix="1" applyFont="1" applyBorder="1" applyAlignment="1">
      <alignment horizontal="left" vertical="center" wrapText="1"/>
    </xf>
    <xf numFmtId="3" fontId="46" fillId="0" borderId="2" xfId="0" applyNumberFormat="1" applyFont="1" applyBorder="1" applyAlignment="1">
      <alignment horizontal="right" vertical="center" wrapText="1"/>
    </xf>
    <xf numFmtId="0" fontId="47" fillId="0" borderId="2" xfId="0" applyFont="1" applyBorder="1" applyAlignment="1">
      <alignment horizontal="left" vertical="center" wrapText="1"/>
    </xf>
    <xf numFmtId="3" fontId="47" fillId="0" borderId="2" xfId="0" applyNumberFormat="1" applyFont="1" applyBorder="1" applyAlignment="1">
      <alignment horizontal="right" vertical="center" wrapText="1"/>
    </xf>
    <xf numFmtId="0" fontId="43" fillId="0" borderId="0" xfId="0" applyFont="1" applyAlignment="1">
      <alignment horizontal="center"/>
    </xf>
    <xf numFmtId="0" fontId="9" fillId="0" borderId="2" xfId="0" applyFont="1" applyBorder="1" applyAlignment="1">
      <alignment horizontal="center" vertical="center"/>
    </xf>
    <xf numFmtId="0" fontId="3" fillId="3" borderId="2" xfId="0" applyFont="1" applyFill="1" applyBorder="1" applyAlignment="1">
      <alignment horizontal="left" vertical="center" wrapText="1"/>
    </xf>
    <xf numFmtId="0" fontId="5" fillId="0" borderId="2" xfId="0" applyFont="1" applyBorder="1" applyAlignment="1">
      <alignment horizontal="center" vertical="center"/>
    </xf>
    <xf numFmtId="0" fontId="49" fillId="0" borderId="2" xfId="0" applyFont="1" applyBorder="1" applyAlignment="1">
      <alignment horizontal="left" vertical="center" wrapText="1"/>
    </xf>
    <xf numFmtId="0" fontId="50" fillId="0" borderId="2" xfId="0" applyFont="1" applyBorder="1" applyAlignment="1">
      <alignment horizontal="center" vertical="center"/>
    </xf>
    <xf numFmtId="0" fontId="15" fillId="0" borderId="2" xfId="0" applyFont="1" applyBorder="1" applyAlignment="1">
      <alignment horizontal="left" vertical="center"/>
    </xf>
    <xf numFmtId="0" fontId="7" fillId="0" borderId="2" xfId="0" applyFont="1" applyBorder="1" applyAlignment="1">
      <alignment horizontal="left" vertical="center"/>
    </xf>
    <xf numFmtId="0" fontId="6" fillId="0" borderId="2" xfId="0" applyFont="1" applyBorder="1" applyAlignment="1">
      <alignment horizontal="left" vertical="center" wrapText="1"/>
    </xf>
    <xf numFmtId="0" fontId="7" fillId="0" borderId="2" xfId="0" applyFont="1" applyBorder="1" applyAlignment="1">
      <alignment horizontal="left" vertical="center" wrapText="1"/>
    </xf>
    <xf numFmtId="0" fontId="11" fillId="0" borderId="2" xfId="0" applyFont="1" applyBorder="1" applyAlignment="1">
      <alignment horizontal="left" vertical="center" wrapText="1"/>
    </xf>
    <xf numFmtId="3" fontId="6" fillId="3" borderId="2" xfId="0" applyNumberFormat="1" applyFont="1" applyFill="1" applyBorder="1" applyAlignment="1">
      <alignment horizontal="right" vertical="center" wrapText="1"/>
    </xf>
    <xf numFmtId="3" fontId="7" fillId="0" borderId="2" xfId="0" applyNumberFormat="1" applyFont="1" applyBorder="1" applyAlignment="1">
      <alignment horizontal="right" vertical="center" wrapText="1"/>
    </xf>
    <xf numFmtId="3" fontId="15" fillId="0" borderId="2" xfId="0" applyNumberFormat="1" applyFont="1" applyBorder="1" applyAlignment="1">
      <alignment horizontal="right" vertical="center" wrapText="1"/>
    </xf>
    <xf numFmtId="3" fontId="6" fillId="0" borderId="2" xfId="0" applyNumberFormat="1" applyFont="1" applyBorder="1" applyAlignment="1">
      <alignment horizontal="right" vertical="center" wrapText="1"/>
    </xf>
    <xf numFmtId="37" fontId="21" fillId="0" borderId="2" xfId="13" applyNumberFormat="1" applyFont="1" applyFill="1" applyBorder="1" applyAlignment="1">
      <alignment vertical="center" wrapText="1"/>
    </xf>
    <xf numFmtId="165" fontId="11" fillId="2" borderId="2" xfId="12" applyNumberFormat="1" applyFont="1" applyFill="1" applyBorder="1" applyAlignment="1">
      <alignment horizontal="right" vertical="center" wrapText="1"/>
    </xf>
    <xf numFmtId="0" fontId="43" fillId="0" borderId="0" xfId="0" applyFont="1" applyAlignment="1">
      <alignment horizontal="center" vertical="center"/>
    </xf>
    <xf numFmtId="0" fontId="42" fillId="0" borderId="2" xfId="0" applyFont="1" applyBorder="1" applyAlignment="1">
      <alignment horizontal="center" vertical="center" wrapText="1"/>
    </xf>
    <xf numFmtId="0" fontId="42" fillId="0" borderId="2" xfId="0" applyFont="1" applyBorder="1" applyAlignment="1">
      <alignment horizontal="left" vertical="center" wrapText="1"/>
    </xf>
    <xf numFmtId="0" fontId="51" fillId="0" borderId="2" xfId="0" applyFont="1" applyBorder="1" applyAlignment="1">
      <alignment horizontal="center" vertical="center"/>
    </xf>
    <xf numFmtId="0" fontId="51" fillId="0" borderId="2" xfId="0" applyFont="1" applyBorder="1" applyAlignment="1">
      <alignment vertical="center"/>
    </xf>
    <xf numFmtId="165" fontId="25" fillId="2" borderId="2" xfId="12" applyNumberFormat="1" applyFont="1" applyFill="1" applyBorder="1" applyAlignment="1">
      <alignment horizontal="center" vertical="center" wrapText="1"/>
    </xf>
    <xf numFmtId="165" fontId="25" fillId="2" borderId="2" xfId="12" applyNumberFormat="1" applyFont="1" applyFill="1" applyBorder="1" applyAlignment="1">
      <alignment horizontal="right" vertical="center" wrapText="1"/>
    </xf>
    <xf numFmtId="3" fontId="51" fillId="0" borderId="2" xfId="0" applyNumberFormat="1" applyFont="1" applyBorder="1" applyAlignment="1">
      <alignment vertical="center"/>
    </xf>
    <xf numFmtId="3" fontId="51" fillId="0" borderId="0" xfId="0" applyNumberFormat="1" applyFont="1" applyAlignment="1">
      <alignment vertical="center"/>
    </xf>
    <xf numFmtId="0" fontId="42" fillId="0" borderId="2" xfId="0" applyFont="1" applyBorder="1" applyAlignment="1">
      <alignment vertical="center" wrapText="1"/>
    </xf>
    <xf numFmtId="165" fontId="52" fillId="0" borderId="2" xfId="0" applyNumberFormat="1" applyFont="1" applyBorder="1" applyAlignment="1">
      <alignment vertical="center"/>
    </xf>
    <xf numFmtId="0" fontId="51" fillId="0" borderId="2" xfId="0" applyFont="1" applyBorder="1" applyAlignment="1">
      <alignment vertical="center" wrapText="1"/>
    </xf>
    <xf numFmtId="0" fontId="51" fillId="0" borderId="2" xfId="0" applyFont="1" applyBorder="1"/>
    <xf numFmtId="165" fontId="42" fillId="0" borderId="2" xfId="0" applyNumberFormat="1" applyFont="1" applyBorder="1" applyAlignment="1">
      <alignment vertical="center"/>
    </xf>
    <xf numFmtId="0" fontId="53" fillId="0" borderId="2" xfId="0" applyFont="1" applyBorder="1" applyAlignment="1">
      <alignment horizontal="center" vertical="center"/>
    </xf>
    <xf numFmtId="0" fontId="53" fillId="0" borderId="2" xfId="0" applyFont="1" applyBorder="1" applyAlignment="1">
      <alignment vertical="center" wrapText="1"/>
    </xf>
    <xf numFmtId="165" fontId="53" fillId="0" borderId="2" xfId="0" applyNumberFormat="1" applyFont="1" applyBorder="1" applyAlignment="1">
      <alignment vertical="center"/>
    </xf>
    <xf numFmtId="0" fontId="53" fillId="0" borderId="2" xfId="0" applyFont="1" applyBorder="1" applyAlignment="1">
      <alignment vertical="center"/>
    </xf>
    <xf numFmtId="165" fontId="51" fillId="0" borderId="2" xfId="0" applyNumberFormat="1" applyFont="1" applyBorder="1" applyAlignment="1">
      <alignment vertical="center"/>
    </xf>
    <xf numFmtId="0" fontId="51" fillId="0" borderId="2" xfId="0" applyFont="1" applyBorder="1" applyAlignment="1">
      <alignment wrapText="1"/>
    </xf>
    <xf numFmtId="0" fontId="53" fillId="0" borderId="2" xfId="0" applyFont="1" applyBorder="1" applyAlignment="1">
      <alignment wrapText="1"/>
    </xf>
    <xf numFmtId="3" fontId="53" fillId="0" borderId="2" xfId="0" applyNumberFormat="1" applyFont="1" applyBorder="1" applyAlignment="1">
      <alignment vertical="center"/>
    </xf>
    <xf numFmtId="0" fontId="53" fillId="0" borderId="2" xfId="0" applyFont="1" applyBorder="1"/>
    <xf numFmtId="0" fontId="51" fillId="0" borderId="2" xfId="0" applyFont="1" applyBorder="1" applyAlignment="1">
      <alignment horizontal="center" vertical="center" wrapText="1"/>
    </xf>
    <xf numFmtId="0" fontId="51" fillId="0" borderId="2" xfId="10" applyFont="1" applyBorder="1" applyAlignment="1">
      <alignment horizontal="left" vertical="center" wrapText="1"/>
    </xf>
    <xf numFmtId="3" fontId="51" fillId="0" borderId="2" xfId="0" applyNumberFormat="1" applyFont="1" applyBorder="1" applyAlignment="1">
      <alignment vertical="center" wrapText="1"/>
    </xf>
    <xf numFmtId="3" fontId="42" fillId="0" borderId="0" xfId="0" applyNumberFormat="1" applyFont="1" applyAlignment="1">
      <alignment vertical="center"/>
    </xf>
    <xf numFmtId="0" fontId="42" fillId="0" borderId="2" xfId="0" applyFont="1" applyBorder="1" applyAlignment="1">
      <alignment horizontal="right" vertical="center"/>
    </xf>
    <xf numFmtId="0" fontId="51" fillId="0" borderId="2" xfId="0" applyFont="1" applyBorder="1" applyAlignment="1">
      <alignment horizontal="right" vertical="center"/>
    </xf>
    <xf numFmtId="3" fontId="51" fillId="0" borderId="2" xfId="0" applyNumberFormat="1" applyFont="1" applyBorder="1" applyAlignment="1">
      <alignment horizontal="right" vertical="center"/>
    </xf>
    <xf numFmtId="3" fontId="8" fillId="2" borderId="2"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xf>
    <xf numFmtId="0" fontId="8" fillId="0" borderId="2" xfId="0" applyFont="1" applyBorder="1" applyAlignment="1">
      <alignment vertical="center" wrapText="1"/>
    </xf>
    <xf numFmtId="0" fontId="54" fillId="2" borderId="2" xfId="0" applyFont="1" applyFill="1" applyBorder="1" applyAlignment="1" applyProtection="1">
      <alignment horizontal="left" vertical="center" wrapText="1"/>
      <protection locked="0"/>
    </xf>
    <xf numFmtId="0" fontId="28" fillId="0" borderId="2" xfId="0" applyFont="1" applyBorder="1"/>
    <xf numFmtId="1" fontId="28" fillId="2" borderId="2" xfId="8" applyNumberFormat="1" applyFont="1" applyFill="1" applyBorder="1" applyAlignment="1">
      <alignment horizontal="left" vertical="center" wrapText="1"/>
    </xf>
    <xf numFmtId="0" fontId="54" fillId="2" borderId="4" xfId="0" applyFont="1" applyFill="1" applyBorder="1" applyAlignment="1">
      <alignment horizontal="left" vertical="center" wrapText="1"/>
    </xf>
    <xf numFmtId="0" fontId="28" fillId="2" borderId="4" xfId="0" applyFont="1" applyFill="1" applyBorder="1" applyAlignment="1">
      <alignment horizontal="left" vertical="center" wrapText="1"/>
    </xf>
    <xf numFmtId="3" fontId="8" fillId="2" borderId="2" xfId="8" applyNumberFormat="1" applyFont="1" applyFill="1" applyBorder="1" applyAlignment="1">
      <alignment horizontal="left" vertical="center" wrapText="1"/>
    </xf>
    <xf numFmtId="0" fontId="55" fillId="0" borderId="2" xfId="0" applyFont="1" applyBorder="1" applyAlignment="1">
      <alignment horizontal="center" vertical="center"/>
    </xf>
    <xf numFmtId="0" fontId="55" fillId="0" borderId="2" xfId="0" applyFont="1" applyBorder="1" applyAlignment="1">
      <alignment vertical="center" wrapText="1"/>
    </xf>
    <xf numFmtId="3" fontId="55" fillId="0" borderId="2" xfId="0" applyNumberFormat="1" applyFont="1" applyBorder="1" applyAlignment="1">
      <alignment vertical="center"/>
    </xf>
    <xf numFmtId="0" fontId="55" fillId="0" borderId="2" xfId="0" applyFont="1" applyBorder="1" applyAlignment="1">
      <alignment vertical="center"/>
    </xf>
    <xf numFmtId="0" fontId="28" fillId="2" borderId="2" xfId="10" applyFont="1" applyFill="1" applyBorder="1" applyAlignment="1">
      <alignment horizontal="left" vertical="center" wrapText="1"/>
    </xf>
    <xf numFmtId="0" fontId="28" fillId="0" borderId="2" xfId="0" applyFont="1" applyBorder="1" applyAlignment="1">
      <alignment horizontal="center" vertical="center" wrapText="1"/>
    </xf>
    <xf numFmtId="3" fontId="28" fillId="0" borderId="2" xfId="0" applyNumberFormat="1" applyFont="1" applyBorder="1" applyAlignment="1">
      <alignment vertical="center" wrapText="1"/>
    </xf>
    <xf numFmtId="0" fontId="28" fillId="0" borderId="2" xfId="0" applyFont="1" applyBorder="1" applyAlignment="1">
      <alignment wrapText="1"/>
    </xf>
    <xf numFmtId="0" fontId="28" fillId="2" borderId="2" xfId="0" applyFont="1" applyFill="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2" borderId="2" xfId="0" applyFont="1" applyFill="1" applyBorder="1" applyAlignment="1">
      <alignment horizontal="left" vertical="center" wrapText="1"/>
    </xf>
    <xf numFmtId="0" fontId="28" fillId="2" borderId="5" xfId="0" applyFont="1" applyFill="1" applyBorder="1" applyAlignment="1">
      <alignment horizontal="left" vertical="center" wrapText="1"/>
    </xf>
    <xf numFmtId="0" fontId="28" fillId="0" borderId="5" xfId="0" applyFont="1" applyBorder="1" applyAlignment="1">
      <alignment horizontal="left" vertical="center" wrapText="1"/>
    </xf>
    <xf numFmtId="3" fontId="28" fillId="2" borderId="2" xfId="0" applyNumberFormat="1" applyFont="1" applyFill="1" applyBorder="1" applyAlignment="1">
      <alignment horizontal="center" vertical="center" wrapText="1"/>
    </xf>
    <xf numFmtId="166" fontId="28" fillId="2" borderId="2" xfId="0" applyNumberFormat="1" applyFont="1" applyFill="1" applyBorder="1" applyAlignment="1">
      <alignment horizontal="left" vertical="center" wrapText="1"/>
    </xf>
    <xf numFmtId="0" fontId="2" fillId="0" borderId="0" xfId="0" applyFont="1" applyAlignment="1">
      <alignment horizontal="center"/>
    </xf>
    <xf numFmtId="0" fontId="4" fillId="0" borderId="0" xfId="0" applyFont="1" applyAlignment="1">
      <alignment horizontal="left" vertical="center" wrapText="1"/>
    </xf>
    <xf numFmtId="0" fontId="3" fillId="0" borderId="0" xfId="0" applyFont="1" applyAlignment="1">
      <alignment horizontal="center"/>
    </xf>
    <xf numFmtId="0" fontId="4" fillId="0" borderId="0" xfId="0" applyFont="1" applyAlignment="1">
      <alignment horizontal="center" vertical="center"/>
    </xf>
    <xf numFmtId="3" fontId="7" fillId="0" borderId="4" xfId="1" applyNumberFormat="1" applyFont="1" applyBorder="1" applyAlignment="1">
      <alignment horizontal="right" vertical="center" wrapText="1"/>
    </xf>
    <xf numFmtId="3" fontId="7" fillId="0" borderId="5" xfId="1" applyNumberFormat="1" applyFont="1" applyBorder="1" applyAlignment="1">
      <alignment horizontal="right" vertical="center" wrapText="1"/>
    </xf>
    <xf numFmtId="0" fontId="13" fillId="0" borderId="0" xfId="2" applyFont="1" applyAlignment="1">
      <alignment horizontal="center" vertical="center" wrapText="1"/>
    </xf>
    <xf numFmtId="165" fontId="6" fillId="0" borderId="0" xfId="1" applyNumberFormat="1" applyFont="1" applyAlignment="1">
      <alignment horizontal="center"/>
    </xf>
    <xf numFmtId="165" fontId="15" fillId="0" borderId="0" xfId="1" applyNumberFormat="1" applyFont="1" applyAlignment="1">
      <alignment horizontal="center" vertical="top" wrapText="1"/>
    </xf>
    <xf numFmtId="0" fontId="15" fillId="0" borderId="0" xfId="2" applyFont="1" applyAlignment="1">
      <alignment horizontal="center" vertical="top" wrapText="1"/>
    </xf>
    <xf numFmtId="0" fontId="6" fillId="0" borderId="0" xfId="2" applyFont="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3" fillId="0" borderId="6" xfId="2" applyFont="1" applyBorder="1" applyAlignment="1">
      <alignment horizontal="center" vertical="center"/>
    </xf>
    <xf numFmtId="0" fontId="13" fillId="0" borderId="7" xfId="2" applyFont="1" applyBorder="1" applyAlignment="1">
      <alignment horizontal="center" vertical="center"/>
    </xf>
    <xf numFmtId="3" fontId="21" fillId="0" borderId="4" xfId="4" applyNumberFormat="1" applyFont="1" applyBorder="1" applyAlignment="1">
      <alignment horizontal="center" vertical="center" wrapText="1"/>
    </xf>
    <xf numFmtId="3" fontId="21" fillId="0" borderId="8" xfId="4" applyNumberFormat="1" applyFont="1" applyBorder="1" applyAlignment="1">
      <alignment horizontal="center" vertical="center" wrapText="1"/>
    </xf>
    <xf numFmtId="3" fontId="21" fillId="0" borderId="5" xfId="4" applyNumberFormat="1" applyFont="1" applyBorder="1" applyAlignment="1">
      <alignment horizontal="center" vertical="center" wrapText="1"/>
    </xf>
    <xf numFmtId="0" fontId="24" fillId="0" borderId="0" xfId="2" applyFont="1" applyAlignment="1">
      <alignment horizontal="center" vertical="center"/>
    </xf>
    <xf numFmtId="0" fontId="19" fillId="0" borderId="0" xfId="3" applyFont="1" applyAlignment="1">
      <alignment horizontal="center" vertical="center"/>
    </xf>
    <xf numFmtId="0" fontId="23" fillId="0" borderId="0" xfId="3" applyFont="1" applyAlignment="1">
      <alignment horizontal="center" vertical="center" wrapText="1"/>
    </xf>
    <xf numFmtId="0" fontId="22" fillId="0" borderId="0" xfId="2" applyFont="1" applyAlignment="1">
      <alignment horizontal="center" vertical="top" wrapText="1"/>
    </xf>
    <xf numFmtId="3" fontId="22" fillId="0" borderId="2" xfId="4" applyNumberFormat="1" applyFont="1" applyBorder="1" applyAlignment="1">
      <alignment horizontal="center" vertical="center"/>
    </xf>
    <xf numFmtId="0" fontId="22" fillId="0" borderId="11" xfId="4" applyFont="1" applyBorder="1" applyAlignment="1">
      <alignment horizontal="center" vertical="center" wrapText="1"/>
    </xf>
    <xf numFmtId="0" fontId="22" fillId="0" borderId="12" xfId="4" applyFont="1" applyBorder="1" applyAlignment="1">
      <alignment horizontal="center" vertical="center" wrapText="1"/>
    </xf>
    <xf numFmtId="0" fontId="22" fillId="0" borderId="13" xfId="4" applyFont="1" applyBorder="1" applyAlignment="1">
      <alignment horizontal="center" vertical="center" wrapText="1"/>
    </xf>
    <xf numFmtId="0" fontId="22" fillId="0" borderId="4" xfId="4" applyFont="1" applyBorder="1" applyAlignment="1">
      <alignment horizontal="center" vertical="center" wrapText="1"/>
    </xf>
    <xf numFmtId="0" fontId="22" fillId="0" borderId="5" xfId="4"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42" fillId="0" borderId="0" xfId="0" applyFont="1" applyAlignment="1">
      <alignment horizontal="right"/>
    </xf>
    <xf numFmtId="0" fontId="42" fillId="0" borderId="0" xfId="0" applyFont="1" applyAlignment="1">
      <alignment horizontal="center"/>
    </xf>
    <xf numFmtId="0" fontId="43" fillId="0" borderId="9" xfId="0" applyFont="1" applyBorder="1" applyAlignment="1">
      <alignment horizontal="right"/>
    </xf>
    <xf numFmtId="0" fontId="42" fillId="0" borderId="6" xfId="0" applyFont="1" applyBorder="1" applyAlignment="1">
      <alignment horizontal="center" vertical="center" wrapText="1"/>
    </xf>
    <xf numFmtId="0" fontId="42" fillId="0" borderId="10"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0" xfId="0" applyFont="1" applyAlignment="1">
      <alignment horizontal="left"/>
    </xf>
    <xf numFmtId="0" fontId="42" fillId="0" borderId="8" xfId="0" applyFont="1" applyBorder="1" applyAlignment="1">
      <alignment horizontal="center" vertical="center" wrapText="1"/>
    </xf>
    <xf numFmtId="3" fontId="34" fillId="2" borderId="0" xfId="11" applyNumberFormat="1" applyFont="1" applyFill="1" applyAlignment="1">
      <alignment horizontal="center" vertical="center" wrapText="1"/>
    </xf>
    <xf numFmtId="0" fontId="39" fillId="0" borderId="0" xfId="2" applyFont="1" applyAlignment="1">
      <alignment horizontal="left" vertical="top" wrapText="1"/>
    </xf>
    <xf numFmtId="0" fontId="30" fillId="2" borderId="12" xfId="6" applyFont="1" applyFill="1" applyBorder="1" applyAlignment="1">
      <alignment horizontal="center" vertical="center" readingOrder="2"/>
    </xf>
    <xf numFmtId="0" fontId="40" fillId="0" borderId="6" xfId="6" applyFont="1" applyBorder="1" applyAlignment="1">
      <alignment horizontal="center" vertical="center" wrapText="1"/>
    </xf>
    <xf numFmtId="0" fontId="40" fillId="0" borderId="7" xfId="6" applyFont="1" applyBorder="1" applyAlignment="1">
      <alignment horizontal="center" vertical="center" wrapText="1"/>
    </xf>
    <xf numFmtId="3" fontId="15" fillId="0" borderId="9" xfId="11" applyNumberFormat="1" applyFont="1" applyBorder="1" applyAlignment="1">
      <alignment horizontal="center" vertical="center" wrapText="1"/>
    </xf>
    <xf numFmtId="0" fontId="10" fillId="0" borderId="2" xfId="6" applyFont="1" applyBorder="1" applyAlignment="1">
      <alignment horizontal="center"/>
    </xf>
    <xf numFmtId="0" fontId="6" fillId="0" borderId="2" xfId="6" applyFont="1" applyBorder="1" applyAlignment="1">
      <alignment horizontal="center" vertical="center" wrapText="1"/>
    </xf>
    <xf numFmtId="0" fontId="10" fillId="0" borderId="6" xfId="6" applyFont="1" applyBorder="1" applyAlignment="1">
      <alignment horizontal="center" vertical="center" wrapText="1"/>
    </xf>
    <xf numFmtId="0" fontId="10" fillId="0" borderId="10" xfId="6" applyFont="1" applyBorder="1" applyAlignment="1">
      <alignment horizontal="center" vertical="center" wrapText="1"/>
    </xf>
    <xf numFmtId="0" fontId="10" fillId="0" borderId="7" xfId="6" applyFont="1" applyBorder="1" applyAlignment="1">
      <alignment horizontal="center" vertical="center" wrapText="1"/>
    </xf>
    <xf numFmtId="0" fontId="9" fillId="4" borderId="2" xfId="0" applyFont="1" applyFill="1" applyBorder="1" applyAlignment="1">
      <alignment horizontal="center" vertical="center"/>
    </xf>
    <xf numFmtId="3" fontId="21" fillId="0" borderId="2" xfId="4" applyNumberFormat="1" applyFont="1" applyBorder="1" applyAlignment="1">
      <alignment vertical="center" wrapText="1"/>
    </xf>
  </cellXfs>
  <cellStyles count="14">
    <cellStyle name="Bình thường 2" xfId="10" xr:uid="{00000000-0005-0000-0000-000001000000}"/>
    <cellStyle name="Comma [0]" xfId="13" builtinId="6"/>
    <cellStyle name="Comma 12" xfId="12" xr:uid="{00000000-0005-0000-0000-000002000000}"/>
    <cellStyle name="Comma 2" xfId="7" xr:uid="{00000000-0005-0000-0000-000003000000}"/>
    <cellStyle name="Comma 6" xfId="1" xr:uid="{00000000-0005-0000-0000-000004000000}"/>
    <cellStyle name="Normal" xfId="0" builtinId="0"/>
    <cellStyle name="Normal 11" xfId="6" xr:uid="{00000000-0005-0000-0000-000005000000}"/>
    <cellStyle name="Normal 2" xfId="3" xr:uid="{00000000-0005-0000-0000-000006000000}"/>
    <cellStyle name="Normal 2 3 2" xfId="9" xr:uid="{00000000-0005-0000-0000-000007000000}"/>
    <cellStyle name="Normal 3" xfId="5" xr:uid="{00000000-0005-0000-0000-000008000000}"/>
    <cellStyle name="Normal 4" xfId="4" xr:uid="{00000000-0005-0000-0000-000009000000}"/>
    <cellStyle name="Normal 8" xfId="2" xr:uid="{00000000-0005-0000-0000-00000A000000}"/>
    <cellStyle name="Normal_Bieu mau (CV )" xfId="8" xr:uid="{00000000-0005-0000-0000-00000B000000}"/>
    <cellStyle name="Normal_mau bieu ban giao TChinh"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2"/>
  <sheetViews>
    <sheetView tabSelected="1" workbookViewId="0"/>
  </sheetViews>
  <sheetFormatPr defaultRowHeight="18" x14ac:dyDescent="0.3"/>
  <sheetData>
    <row r="1" spans="2:10" ht="15.6" x14ac:dyDescent="0.3">
      <c r="B1" s="6" t="s">
        <v>26</v>
      </c>
      <c r="D1" s="186" t="s">
        <v>90</v>
      </c>
      <c r="E1" s="186"/>
    </row>
    <row r="2" spans="2:10" ht="15.6" x14ac:dyDescent="0.3">
      <c r="B2" s="5" t="s">
        <v>86</v>
      </c>
      <c r="C2" s="1"/>
    </row>
    <row r="3" spans="2:10" ht="15.6" x14ac:dyDescent="0.3">
      <c r="B3" s="1"/>
      <c r="C3" s="1"/>
      <c r="D3" s="1"/>
      <c r="E3" s="1"/>
    </row>
    <row r="4" spans="2:10" ht="15.6" x14ac:dyDescent="0.3">
      <c r="B4" s="1"/>
      <c r="C4" s="1"/>
      <c r="D4" s="1"/>
      <c r="E4" s="1"/>
    </row>
    <row r="5" spans="2:10" ht="15.6" x14ac:dyDescent="0.3">
      <c r="B5" s="188" t="s">
        <v>25</v>
      </c>
      <c r="C5" s="188"/>
      <c r="D5" s="188"/>
      <c r="E5" s="188"/>
    </row>
    <row r="6" spans="2:10" ht="15.6" x14ac:dyDescent="0.3">
      <c r="B6" s="189" t="s">
        <v>158</v>
      </c>
      <c r="C6" s="189"/>
      <c r="D6" s="189"/>
      <c r="E6" s="189"/>
    </row>
    <row r="7" spans="2:10" ht="15.6" x14ac:dyDescent="0.3">
      <c r="B7" s="3"/>
      <c r="C7" s="3"/>
      <c r="D7" s="3"/>
      <c r="E7" s="3" t="s">
        <v>22</v>
      </c>
    </row>
    <row r="8" spans="2:10" ht="46.8" x14ac:dyDescent="0.3">
      <c r="B8" s="4" t="s">
        <v>0</v>
      </c>
      <c r="C8" s="4" t="s">
        <v>1</v>
      </c>
      <c r="D8" s="4" t="s">
        <v>2</v>
      </c>
      <c r="E8" s="4" t="s">
        <v>1</v>
      </c>
    </row>
    <row r="9" spans="2:10" ht="46.8" x14ac:dyDescent="0.3">
      <c r="B9" s="7" t="s">
        <v>3</v>
      </c>
      <c r="C9" s="8">
        <f>C10+C12+C14+C18</f>
        <v>89886000000</v>
      </c>
      <c r="D9" s="7" t="s">
        <v>4</v>
      </c>
      <c r="E9" s="9">
        <f>E10+E12+E14+E15</f>
        <v>89886000000</v>
      </c>
      <c r="J9" s="2"/>
    </row>
    <row r="10" spans="2:10" ht="78" x14ac:dyDescent="0.3">
      <c r="B10" s="11" t="s">
        <v>5</v>
      </c>
      <c r="C10" s="51">
        <v>0</v>
      </c>
      <c r="D10" s="11" t="s">
        <v>6</v>
      </c>
      <c r="E10" s="51">
        <f>650000000+2811000000+9169000000</f>
        <v>12630000000</v>
      </c>
    </row>
    <row r="11" spans="2:10" ht="15.6" x14ac:dyDescent="0.3">
      <c r="B11" s="11"/>
      <c r="C11" s="51"/>
      <c r="D11" s="11"/>
      <c r="E11" s="51"/>
    </row>
    <row r="12" spans="2:10" ht="46.8" x14ac:dyDescent="0.3">
      <c r="B12" s="11" t="s">
        <v>23</v>
      </c>
      <c r="C12" s="51">
        <v>0</v>
      </c>
      <c r="D12" s="11" t="s">
        <v>7</v>
      </c>
      <c r="E12" s="190">
        <v>72780000000</v>
      </c>
    </row>
    <row r="13" spans="2:10" ht="15.6" x14ac:dyDescent="0.3">
      <c r="B13" s="11"/>
      <c r="C13" s="51"/>
      <c r="D13" s="11"/>
      <c r="E13" s="191"/>
    </row>
    <row r="14" spans="2:10" ht="31.2" x14ac:dyDescent="0.3">
      <c r="B14" s="11" t="s">
        <v>8</v>
      </c>
      <c r="C14" s="10">
        <f>C15+C16+C17</f>
        <v>89886000000</v>
      </c>
      <c r="D14" s="11" t="s">
        <v>9</v>
      </c>
      <c r="E14" s="51">
        <v>1609000000</v>
      </c>
    </row>
    <row r="15" spans="2:10" ht="62.4" x14ac:dyDescent="0.3">
      <c r="B15" s="11" t="s">
        <v>10</v>
      </c>
      <c r="C15" s="10">
        <v>58081000000</v>
      </c>
      <c r="D15" s="11" t="s">
        <v>88</v>
      </c>
      <c r="E15" s="51">
        <v>2867000000</v>
      </c>
    </row>
    <row r="16" spans="2:10" ht="93.6" x14ac:dyDescent="0.3">
      <c r="B16" s="54" t="s">
        <v>87</v>
      </c>
      <c r="C16" s="10">
        <v>16918000000</v>
      </c>
      <c r="D16" s="11"/>
      <c r="E16" s="51"/>
    </row>
    <row r="17" spans="2:5" ht="46.8" x14ac:dyDescent="0.3">
      <c r="B17" s="11" t="s">
        <v>11</v>
      </c>
      <c r="C17" s="10">
        <f>14130000000+757000000</f>
        <v>14887000000</v>
      </c>
      <c r="D17" s="11"/>
      <c r="E17" s="51"/>
    </row>
    <row r="18" spans="2:5" ht="46.8" x14ac:dyDescent="0.3">
      <c r="B18" s="11" t="s">
        <v>12</v>
      </c>
      <c r="C18" s="51"/>
      <c r="D18" s="11"/>
      <c r="E18" s="51"/>
    </row>
    <row r="19" spans="2:5" ht="15.6" x14ac:dyDescent="0.3">
      <c r="B19" s="11"/>
      <c r="C19" s="51"/>
      <c r="D19" s="11"/>
      <c r="E19" s="51"/>
    </row>
    <row r="20" spans="2:5" ht="15.6" x14ac:dyDescent="0.3">
      <c r="B20" s="3"/>
      <c r="C20" s="1"/>
      <c r="D20" s="1"/>
      <c r="E20" s="1"/>
    </row>
    <row r="21" spans="2:5" ht="15.6" x14ac:dyDescent="0.3">
      <c r="B21" s="5" t="s">
        <v>157</v>
      </c>
      <c r="C21" s="1"/>
      <c r="D21" s="1"/>
      <c r="E21" s="1"/>
    </row>
    <row r="22" spans="2:5" ht="409.6" x14ac:dyDescent="0.3">
      <c r="B22" s="187" t="s">
        <v>13</v>
      </c>
      <c r="C22" s="187"/>
      <c r="D22" s="187"/>
      <c r="E22" s="18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1"/>
  <sheetViews>
    <sheetView workbookViewId="0"/>
  </sheetViews>
  <sheetFormatPr defaultRowHeight="18" x14ac:dyDescent="0.3"/>
  <sheetData>
    <row r="1" spans="1:7" ht="55.2" x14ac:dyDescent="0.3">
      <c r="B1" s="18" t="s">
        <v>26</v>
      </c>
      <c r="C1" s="192" t="s">
        <v>91</v>
      </c>
      <c r="D1" s="192"/>
    </row>
    <row r="2" spans="1:7" ht="46.8" x14ac:dyDescent="0.3">
      <c r="A2" s="12"/>
      <c r="B2" s="18" t="s">
        <v>86</v>
      </c>
      <c r="C2" s="192"/>
      <c r="D2" s="192"/>
      <c r="E2" s="52"/>
      <c r="F2" s="52"/>
      <c r="G2" s="52"/>
    </row>
    <row r="3" spans="1:7" ht="15.6" x14ac:dyDescent="0.3">
      <c r="A3" s="196" t="s">
        <v>27</v>
      </c>
      <c r="B3" s="196"/>
      <c r="C3" s="196"/>
      <c r="D3" s="196"/>
      <c r="E3" s="52"/>
      <c r="F3" s="52"/>
      <c r="G3" s="52"/>
    </row>
    <row r="4" spans="1:7" ht="202.8" x14ac:dyDescent="0.3">
      <c r="A4" s="195" t="s">
        <v>158</v>
      </c>
      <c r="B4" s="195"/>
      <c r="C4" s="195"/>
      <c r="D4" s="195"/>
    </row>
    <row r="5" spans="1:7" ht="14.4" x14ac:dyDescent="0.3">
      <c r="D5" s="63" t="s">
        <v>110</v>
      </c>
      <c r="F5" s="16"/>
    </row>
    <row r="6" spans="1:7" ht="15.6" x14ac:dyDescent="0.3">
      <c r="A6" s="197" t="s">
        <v>14</v>
      </c>
      <c r="B6" s="197" t="s">
        <v>28</v>
      </c>
      <c r="C6" s="199" t="s">
        <v>1</v>
      </c>
      <c r="D6" s="200"/>
      <c r="F6" s="16"/>
    </row>
    <row r="7" spans="1:7" ht="15.6" x14ac:dyDescent="0.3">
      <c r="A7" s="198"/>
      <c r="B7" s="198"/>
      <c r="C7" s="55" t="s">
        <v>111</v>
      </c>
      <c r="D7" s="55" t="s">
        <v>112</v>
      </c>
    </row>
    <row r="8" spans="1:7" ht="15.6" x14ac:dyDescent="0.3">
      <c r="A8" s="55" t="s">
        <v>17</v>
      </c>
      <c r="B8" s="56" t="s">
        <v>123</v>
      </c>
      <c r="C8" s="57">
        <f>C9+C10+C11+C15+C17+C20+C24+C25+C26</f>
        <v>5740000000</v>
      </c>
      <c r="D8" s="57">
        <f>D9+D10+D11+D15+D17+D20+D24+D25+D26</f>
        <v>5740000000</v>
      </c>
    </row>
    <row r="9" spans="1:7" ht="15.6" x14ac:dyDescent="0.3">
      <c r="A9" s="58">
        <v>1</v>
      </c>
      <c r="B9" s="59" t="s">
        <v>92</v>
      </c>
      <c r="C9" s="60">
        <v>0</v>
      </c>
      <c r="D9" s="60">
        <v>0</v>
      </c>
    </row>
    <row r="10" spans="1:7" ht="15.6" x14ac:dyDescent="0.3">
      <c r="A10" s="58">
        <v>2</v>
      </c>
      <c r="B10" s="59" t="s">
        <v>93</v>
      </c>
      <c r="C10" s="60">
        <v>0</v>
      </c>
      <c r="D10" s="60">
        <v>0</v>
      </c>
    </row>
    <row r="11" spans="1:7" ht="15.6" x14ac:dyDescent="0.3">
      <c r="A11" s="58">
        <v>3</v>
      </c>
      <c r="B11" s="59" t="s">
        <v>94</v>
      </c>
      <c r="C11" s="60">
        <f>C12+C13+C14</f>
        <v>662000000</v>
      </c>
      <c r="D11" s="60">
        <f>D12+D13+D14</f>
        <v>662000000</v>
      </c>
    </row>
    <row r="12" spans="1:7" ht="15.6" x14ac:dyDescent="0.3">
      <c r="A12" s="65" t="s">
        <v>31</v>
      </c>
      <c r="B12" s="66" t="s">
        <v>113</v>
      </c>
      <c r="C12" s="67">
        <f>D12</f>
        <v>305000000</v>
      </c>
      <c r="D12" s="67">
        <v>305000000</v>
      </c>
    </row>
    <row r="13" spans="1:7" ht="15.6" x14ac:dyDescent="0.3">
      <c r="A13" s="65" t="s">
        <v>31</v>
      </c>
      <c r="B13" s="66" t="s">
        <v>89</v>
      </c>
      <c r="C13" s="67">
        <f>D13</f>
        <v>2000000</v>
      </c>
      <c r="D13" s="67">
        <v>2000000</v>
      </c>
    </row>
    <row r="14" spans="1:7" ht="15.6" x14ac:dyDescent="0.3">
      <c r="A14" s="65" t="s">
        <v>31</v>
      </c>
      <c r="B14" s="66" t="s">
        <v>30</v>
      </c>
      <c r="C14" s="67">
        <f>D14</f>
        <v>355000000</v>
      </c>
      <c r="D14" s="67">
        <v>355000000</v>
      </c>
    </row>
    <row r="15" spans="1:7" ht="15.6" x14ac:dyDescent="0.3">
      <c r="A15" s="58">
        <v>4</v>
      </c>
      <c r="B15" s="59" t="s">
        <v>95</v>
      </c>
      <c r="C15" s="60">
        <v>489000000</v>
      </c>
      <c r="D15" s="60">
        <v>489000000</v>
      </c>
    </row>
    <row r="16" spans="1:7" ht="280.8" x14ac:dyDescent="0.3">
      <c r="A16" s="58"/>
      <c r="B16" s="68" t="s">
        <v>117</v>
      </c>
      <c r="C16" s="69">
        <f>D16</f>
        <v>374000000</v>
      </c>
      <c r="D16" s="69">
        <v>374000000</v>
      </c>
      <c r="E16" s="70"/>
    </row>
    <row r="17" spans="1:4" ht="15.6" x14ac:dyDescent="0.3">
      <c r="A17" s="58">
        <v>5</v>
      </c>
      <c r="B17" s="59" t="s">
        <v>34</v>
      </c>
      <c r="C17" s="60">
        <f>C18+C19</f>
        <v>741000000</v>
      </c>
      <c r="D17" s="60">
        <f>D18+D19</f>
        <v>741000000</v>
      </c>
    </row>
    <row r="18" spans="1:4" ht="15.6" x14ac:dyDescent="0.3">
      <c r="A18" s="65" t="s">
        <v>31</v>
      </c>
      <c r="B18" s="66" t="s">
        <v>114</v>
      </c>
      <c r="C18" s="67">
        <f>D18</f>
        <v>96000000</v>
      </c>
      <c r="D18" s="67">
        <v>96000000</v>
      </c>
    </row>
    <row r="19" spans="1:4" ht="15.6" x14ac:dyDescent="0.3">
      <c r="A19" s="65" t="s">
        <v>31</v>
      </c>
      <c r="B19" s="66" t="s">
        <v>115</v>
      </c>
      <c r="C19" s="67">
        <f>D19</f>
        <v>645000000</v>
      </c>
      <c r="D19" s="67">
        <v>645000000</v>
      </c>
    </row>
    <row r="20" spans="1:4" ht="15.6" x14ac:dyDescent="0.3">
      <c r="A20" s="58">
        <v>6</v>
      </c>
      <c r="B20" s="59" t="s">
        <v>96</v>
      </c>
      <c r="C20" s="60">
        <f>SUM(C21:C22)</f>
        <v>315000000</v>
      </c>
      <c r="D20" s="60">
        <f>SUM(D21:D22)</f>
        <v>315000000</v>
      </c>
    </row>
    <row r="21" spans="1:4" ht="15.6" x14ac:dyDescent="0.3">
      <c r="A21" s="65" t="s">
        <v>31</v>
      </c>
      <c r="B21" s="66" t="s">
        <v>32</v>
      </c>
      <c r="C21" s="67">
        <f>D21</f>
        <v>100000000</v>
      </c>
      <c r="D21" s="67">
        <v>100000000</v>
      </c>
    </row>
    <row r="22" spans="1:4" ht="15.6" x14ac:dyDescent="0.3">
      <c r="A22" s="65" t="s">
        <v>31</v>
      </c>
      <c r="B22" s="66" t="s">
        <v>33</v>
      </c>
      <c r="C22" s="67">
        <f>D22</f>
        <v>215000000</v>
      </c>
      <c r="D22" s="67">
        <v>215000000</v>
      </c>
    </row>
    <row r="23" spans="1:4" ht="124.8" x14ac:dyDescent="0.3">
      <c r="A23" s="65"/>
      <c r="B23" s="68" t="s">
        <v>116</v>
      </c>
      <c r="C23" s="67">
        <f>D23</f>
        <v>173000000</v>
      </c>
      <c r="D23" s="67">
        <v>173000000</v>
      </c>
    </row>
    <row r="24" spans="1:4" ht="15.6" x14ac:dyDescent="0.3">
      <c r="A24" s="58">
        <v>7</v>
      </c>
      <c r="B24" s="59" t="s">
        <v>97</v>
      </c>
      <c r="C24" s="60">
        <v>3000000</v>
      </c>
      <c r="D24" s="60">
        <v>3000000</v>
      </c>
    </row>
    <row r="25" spans="1:4" ht="15.6" x14ac:dyDescent="0.3">
      <c r="A25" s="58">
        <v>8</v>
      </c>
      <c r="B25" s="59" t="s">
        <v>35</v>
      </c>
      <c r="C25" s="60">
        <v>3000000000</v>
      </c>
      <c r="D25" s="60">
        <v>3000000000</v>
      </c>
    </row>
    <row r="26" spans="1:4" ht="15.6" x14ac:dyDescent="0.3">
      <c r="A26" s="58">
        <v>9</v>
      </c>
      <c r="B26" s="59" t="s">
        <v>36</v>
      </c>
      <c r="C26" s="60">
        <f>C27+C31</f>
        <v>530000000</v>
      </c>
      <c r="D26" s="60">
        <f>D27+D31</f>
        <v>530000000</v>
      </c>
    </row>
    <row r="27" spans="1:4" ht="15.6" x14ac:dyDescent="0.3">
      <c r="A27" s="65" t="s">
        <v>31</v>
      </c>
      <c r="B27" s="66" t="s">
        <v>118</v>
      </c>
      <c r="C27" s="67">
        <f>C28+C29+C30+1000000</f>
        <v>160000000</v>
      </c>
      <c r="D27" s="67">
        <f>SUM(D28:D30)+1000000</f>
        <v>160000000</v>
      </c>
    </row>
    <row r="28" spans="1:4" ht="109.2" x14ac:dyDescent="0.3">
      <c r="A28" s="64"/>
      <c r="B28" s="68" t="s">
        <v>119</v>
      </c>
      <c r="C28" s="67">
        <f>D28</f>
        <v>150000000</v>
      </c>
      <c r="D28" s="67">
        <v>150000000</v>
      </c>
    </row>
    <row r="29" spans="1:4" ht="156" x14ac:dyDescent="0.3">
      <c r="A29" s="64"/>
      <c r="B29" s="68" t="s">
        <v>120</v>
      </c>
      <c r="C29" s="67">
        <f t="shared" ref="C29:C30" si="0">D29</f>
        <v>5000000</v>
      </c>
      <c r="D29" s="67">
        <v>5000000</v>
      </c>
    </row>
    <row r="30" spans="1:4" ht="187.2" x14ac:dyDescent="0.3">
      <c r="A30" s="58"/>
      <c r="B30" s="68" t="s">
        <v>121</v>
      </c>
      <c r="C30" s="67">
        <f t="shared" si="0"/>
        <v>4000000</v>
      </c>
      <c r="D30" s="67">
        <v>4000000</v>
      </c>
    </row>
    <row r="31" spans="1:4" ht="15.6" x14ac:dyDescent="0.3">
      <c r="A31" s="65" t="s">
        <v>31</v>
      </c>
      <c r="B31" s="66" t="s">
        <v>122</v>
      </c>
      <c r="C31" s="67">
        <f>D31</f>
        <v>370000000</v>
      </c>
      <c r="D31" s="67">
        <v>370000000</v>
      </c>
    </row>
    <row r="32" spans="1:4" ht="15.6" x14ac:dyDescent="0.3">
      <c r="A32" s="55" t="s">
        <v>18</v>
      </c>
      <c r="B32" s="56" t="s">
        <v>98</v>
      </c>
      <c r="C32" s="57">
        <f>C33+C34</f>
        <v>57176000000</v>
      </c>
      <c r="D32" s="57">
        <f>D33+D34</f>
        <v>57176000000</v>
      </c>
    </row>
    <row r="33" spans="1:6" ht="93.6" x14ac:dyDescent="0.3">
      <c r="A33" s="58">
        <v>1</v>
      </c>
      <c r="B33" s="11" t="s">
        <v>99</v>
      </c>
      <c r="C33" s="60">
        <v>0</v>
      </c>
      <c r="D33" s="60">
        <v>0</v>
      </c>
    </row>
    <row r="34" spans="1:6" ht="15.6" x14ac:dyDescent="0.3">
      <c r="A34" s="58">
        <v>2</v>
      </c>
      <c r="B34" s="59" t="s">
        <v>100</v>
      </c>
      <c r="C34" s="60">
        <f>SUM(C35:C37)</f>
        <v>57176000000</v>
      </c>
      <c r="D34" s="60">
        <f>SUM(D35:D37)</f>
        <v>57176000000</v>
      </c>
    </row>
    <row r="35" spans="1:6" ht="15.6" x14ac:dyDescent="0.3">
      <c r="A35" s="58"/>
      <c r="B35" s="59" t="s">
        <v>101</v>
      </c>
      <c r="C35" s="60">
        <v>37592000000</v>
      </c>
      <c r="D35" s="60">
        <v>37592000000</v>
      </c>
    </row>
    <row r="36" spans="1:6" ht="15.6" x14ac:dyDescent="0.3">
      <c r="A36" s="58"/>
      <c r="B36" s="59" t="s">
        <v>102</v>
      </c>
      <c r="C36" s="60">
        <v>16918000000</v>
      </c>
      <c r="D36" s="60">
        <v>16918000000</v>
      </c>
    </row>
    <row r="37" spans="1:6" ht="15.6" x14ac:dyDescent="0.3">
      <c r="A37" s="58"/>
      <c r="B37" s="59" t="s">
        <v>103</v>
      </c>
      <c r="C37" s="60">
        <v>2666000000</v>
      </c>
      <c r="D37" s="60">
        <v>2666000000</v>
      </c>
    </row>
    <row r="38" spans="1:6" ht="15.6" x14ac:dyDescent="0.3">
      <c r="A38" s="55" t="s">
        <v>19</v>
      </c>
      <c r="B38" s="56" t="s">
        <v>104</v>
      </c>
      <c r="C38" s="57">
        <f>SUM(C39:C43)</f>
        <v>57176000000</v>
      </c>
      <c r="D38" s="57">
        <f>SUM(D39:D43)</f>
        <v>57176000000</v>
      </c>
    </row>
    <row r="39" spans="1:6" ht="15.6" x14ac:dyDescent="0.3">
      <c r="A39" s="58">
        <v>1</v>
      </c>
      <c r="B39" s="59" t="s">
        <v>105</v>
      </c>
      <c r="C39" s="60">
        <v>650000000</v>
      </c>
      <c r="D39" s="60">
        <v>650000000</v>
      </c>
    </row>
    <row r="40" spans="1:6" ht="15.6" x14ac:dyDescent="0.3">
      <c r="A40" s="58">
        <v>2</v>
      </c>
      <c r="B40" s="59" t="s">
        <v>106</v>
      </c>
      <c r="C40" s="60">
        <v>52251000000</v>
      </c>
      <c r="D40" s="60">
        <v>52251000000</v>
      </c>
    </row>
    <row r="41" spans="1:6" ht="15.6" x14ac:dyDescent="0.3">
      <c r="A41" s="58">
        <v>3</v>
      </c>
      <c r="B41" s="59" t="s">
        <v>107</v>
      </c>
      <c r="C41" s="60">
        <v>2666000000</v>
      </c>
      <c r="D41" s="60">
        <v>2666000000</v>
      </c>
    </row>
    <row r="42" spans="1:6" ht="15.6" x14ac:dyDescent="0.3">
      <c r="A42" s="58">
        <v>4</v>
      </c>
      <c r="B42" s="59" t="s">
        <v>108</v>
      </c>
      <c r="C42" s="60">
        <v>1609000000</v>
      </c>
      <c r="D42" s="60">
        <v>1609000000</v>
      </c>
    </row>
    <row r="43" spans="1:6" ht="15.6" x14ac:dyDescent="0.3">
      <c r="A43" s="58">
        <v>5</v>
      </c>
      <c r="B43" s="59" t="s">
        <v>109</v>
      </c>
      <c r="C43" s="61"/>
      <c r="D43" s="62"/>
    </row>
    <row r="44" spans="1:6" ht="14.4" x14ac:dyDescent="0.3"/>
    <row r="45" spans="1:6" ht="15.6" x14ac:dyDescent="0.3">
      <c r="A45" s="12"/>
      <c r="B45" s="13"/>
      <c r="C45" s="13"/>
      <c r="D45" s="194"/>
      <c r="E45" s="194"/>
      <c r="F45" s="194"/>
    </row>
    <row r="46" spans="1:6" ht="15.6" x14ac:dyDescent="0.3">
      <c r="A46" s="17"/>
      <c r="B46" s="17"/>
      <c r="C46" s="17"/>
      <c r="D46" s="14"/>
      <c r="E46" s="14"/>
      <c r="F46" s="14"/>
    </row>
    <row r="47" spans="1:6" ht="15.6" x14ac:dyDescent="0.3">
      <c r="A47" s="12"/>
      <c r="B47" s="14"/>
      <c r="C47" s="14"/>
      <c r="D47" s="14"/>
      <c r="E47" s="14"/>
      <c r="F47" s="14"/>
    </row>
    <row r="48" spans="1:6" ht="14.4" x14ac:dyDescent="0.3"/>
    <row r="49" spans="2:6" ht="14.4" x14ac:dyDescent="0.3"/>
    <row r="50" spans="2:6" ht="14.4" x14ac:dyDescent="0.3"/>
    <row r="51" spans="2:6" ht="15.6" x14ac:dyDescent="0.3">
      <c r="B51" s="15"/>
      <c r="D51" s="193"/>
      <c r="E51" s="193"/>
      <c r="F51" s="19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1"/>
  <sheetViews>
    <sheetView workbookViewId="0"/>
  </sheetViews>
  <sheetFormatPr defaultRowHeight="18" x14ac:dyDescent="0.3"/>
  <sheetData>
    <row r="1" spans="1:8" x14ac:dyDescent="0.35">
      <c r="A1" s="19"/>
      <c r="B1" s="20"/>
      <c r="C1" s="20"/>
      <c r="D1" s="20"/>
      <c r="E1" s="205" t="s">
        <v>124</v>
      </c>
      <c r="F1" s="205"/>
    </row>
    <row r="2" spans="1:8" ht="69.599999999999994" x14ac:dyDescent="0.3">
      <c r="A2" s="53" t="s">
        <v>26</v>
      </c>
      <c r="B2" s="53"/>
      <c r="C2" s="53"/>
      <c r="D2" s="53"/>
      <c r="E2" s="206"/>
      <c r="F2" s="206"/>
    </row>
    <row r="3" spans="1:8" ht="52.2" x14ac:dyDescent="0.3">
      <c r="A3" s="53" t="s">
        <v>86</v>
      </c>
      <c r="B3" s="53"/>
      <c r="C3" s="53"/>
      <c r="D3" s="53"/>
      <c r="E3" s="206"/>
      <c r="F3" s="206"/>
    </row>
    <row r="4" spans="1:8" ht="139.19999999999999" x14ac:dyDescent="0.3">
      <c r="A4" s="207" t="s">
        <v>39</v>
      </c>
      <c r="B4" s="207"/>
      <c r="C4" s="207"/>
      <c r="D4" s="207"/>
      <c r="E4" s="207"/>
      <c r="F4" s="207"/>
    </row>
    <row r="5" spans="1:8" x14ac:dyDescent="0.3">
      <c r="A5" s="21"/>
      <c r="B5" s="204" t="s">
        <v>158</v>
      </c>
      <c r="C5" s="204"/>
      <c r="D5" s="204"/>
      <c r="E5" s="204"/>
      <c r="F5" s="204"/>
    </row>
    <row r="6" spans="1:8" x14ac:dyDescent="0.3">
      <c r="E6" s="22"/>
      <c r="F6" s="71" t="s">
        <v>40</v>
      </c>
    </row>
    <row r="7" spans="1:8" ht="69.599999999999994" x14ac:dyDescent="0.3">
      <c r="A7" s="26" t="s">
        <v>14</v>
      </c>
      <c r="B7" s="26" t="s">
        <v>41</v>
      </c>
      <c r="C7" s="209" t="s">
        <v>38</v>
      </c>
      <c r="D7" s="210"/>
      <c r="E7" s="211"/>
      <c r="F7" s="208" t="s">
        <v>29</v>
      </c>
    </row>
    <row r="8" spans="1:8" ht="17.399999999999999" x14ac:dyDescent="0.3">
      <c r="A8" s="26"/>
      <c r="B8" s="26"/>
      <c r="C8" s="26"/>
      <c r="D8" s="26"/>
      <c r="E8" s="72"/>
      <c r="F8" s="208"/>
    </row>
    <row r="9" spans="1:8" ht="52.2" x14ac:dyDescent="0.3">
      <c r="A9" s="26"/>
      <c r="B9" s="26"/>
      <c r="C9" s="212" t="s">
        <v>125</v>
      </c>
      <c r="D9" s="212" t="s">
        <v>126</v>
      </c>
      <c r="E9" s="212" t="s">
        <v>127</v>
      </c>
      <c r="F9" s="208"/>
    </row>
    <row r="10" spans="1:8" ht="17.399999999999999" x14ac:dyDescent="0.3">
      <c r="A10" s="26"/>
      <c r="B10" s="26"/>
      <c r="C10" s="213"/>
      <c r="D10" s="213"/>
      <c r="E10" s="213"/>
      <c r="F10" s="208"/>
    </row>
    <row r="11" spans="1:8" x14ac:dyDescent="0.3">
      <c r="A11" s="23" t="s">
        <v>15</v>
      </c>
      <c r="B11" s="23" t="s">
        <v>16</v>
      </c>
      <c r="C11" s="23"/>
      <c r="D11" s="23"/>
      <c r="E11" s="23">
        <v>1</v>
      </c>
      <c r="F11" s="24" t="s">
        <v>42</v>
      </c>
    </row>
    <row r="12" spans="1:8" ht="126" x14ac:dyDescent="0.3">
      <c r="A12" s="25"/>
      <c r="B12" s="26" t="s">
        <v>43</v>
      </c>
      <c r="C12" s="27">
        <f>C13+C37+C38</f>
        <v>89886000000</v>
      </c>
      <c r="D12" s="27">
        <f t="shared" ref="D12:E12" si="0">D13+D37+D38</f>
        <v>12630000000</v>
      </c>
      <c r="E12" s="27">
        <f t="shared" si="0"/>
        <v>77256000000</v>
      </c>
      <c r="F12" s="201" t="s">
        <v>132</v>
      </c>
      <c r="G12" s="28">
        <v>57176000000</v>
      </c>
      <c r="H12" s="28">
        <f>G12-C12</f>
        <v>-32710000000</v>
      </c>
    </row>
    <row r="13" spans="1:8" x14ac:dyDescent="0.3">
      <c r="A13" s="29" t="s">
        <v>15</v>
      </c>
      <c r="B13" s="30" t="s">
        <v>44</v>
      </c>
      <c r="C13" s="31">
        <f>C14+C17+C36</f>
        <v>75199000000</v>
      </c>
      <c r="D13" s="31">
        <f>D14+D17+D36</f>
        <v>3461000000</v>
      </c>
      <c r="E13" s="31">
        <f>E14+E17+E36</f>
        <v>71738000000</v>
      </c>
      <c r="F13" s="202"/>
      <c r="G13" s="28"/>
      <c r="H13" s="28"/>
    </row>
    <row r="14" spans="1:8" x14ac:dyDescent="0.3">
      <c r="A14" s="29" t="s">
        <v>17</v>
      </c>
      <c r="B14" s="30" t="s">
        <v>45</v>
      </c>
      <c r="C14" s="31">
        <f>C15+C16</f>
        <v>3461000000</v>
      </c>
      <c r="D14" s="31">
        <f t="shared" ref="D14:E14" si="1">D15+D16</f>
        <v>3461000000</v>
      </c>
      <c r="E14" s="31">
        <f t="shared" si="1"/>
        <v>0</v>
      </c>
      <c r="F14" s="202"/>
      <c r="G14" s="28"/>
      <c r="H14" s="28"/>
    </row>
    <row r="15" spans="1:8" x14ac:dyDescent="0.3">
      <c r="A15" s="37">
        <v>1</v>
      </c>
      <c r="B15" s="73" t="s">
        <v>128</v>
      </c>
      <c r="C15" s="39">
        <f>D15+E15</f>
        <v>650000000</v>
      </c>
      <c r="D15" s="39">
        <v>650000000</v>
      </c>
      <c r="E15" s="39"/>
      <c r="F15" s="202"/>
      <c r="G15" s="28"/>
      <c r="H15" s="28"/>
    </row>
    <row r="16" spans="1:8" x14ac:dyDescent="0.3">
      <c r="A16" s="37">
        <v>2</v>
      </c>
      <c r="B16" s="104" t="s">
        <v>159</v>
      </c>
      <c r="C16" s="39">
        <f>D16+E16</f>
        <v>2811000000</v>
      </c>
      <c r="D16" s="39">
        <v>2811000000</v>
      </c>
      <c r="E16" s="39"/>
      <c r="F16" s="202"/>
      <c r="G16" s="28"/>
      <c r="H16" s="28"/>
    </row>
    <row r="17" spans="1:8" x14ac:dyDescent="0.3">
      <c r="A17" s="29" t="s">
        <v>18</v>
      </c>
      <c r="B17" s="30" t="s">
        <v>46</v>
      </c>
      <c r="C17" s="31">
        <f>C18+C21++C22+C23++C24++C25+C26+C27+C30+C31+C32+C33+C34+C35</f>
        <v>70129000000</v>
      </c>
      <c r="D17" s="31">
        <f t="shared" ref="D17" si="2">D18+D21+D22+D23+D24+D25+D26+D27+D30+D31+D32+D33+D34+D35</f>
        <v>0</v>
      </c>
      <c r="E17" s="31">
        <f>E18+E21+E22+E23+E24+E25+E26+E27+E30+E31+E32+E33+E34+E35</f>
        <v>70129000000</v>
      </c>
      <c r="F17" s="202"/>
      <c r="G17" s="28"/>
      <c r="H17" s="28"/>
    </row>
    <row r="18" spans="1:8" x14ac:dyDescent="0.3">
      <c r="A18" s="29">
        <v>1</v>
      </c>
      <c r="B18" s="32" t="s">
        <v>47</v>
      </c>
      <c r="C18" s="75">
        <f>C19</f>
        <v>3359475783</v>
      </c>
      <c r="D18" s="75">
        <f t="shared" ref="D18:E18" si="3">D19</f>
        <v>0</v>
      </c>
      <c r="E18" s="75">
        <f t="shared" si="3"/>
        <v>3359475783</v>
      </c>
      <c r="F18" s="202"/>
      <c r="G18" s="28"/>
      <c r="H18" s="28"/>
    </row>
    <row r="19" spans="1:8" ht="54" x14ac:dyDescent="0.3">
      <c r="A19" s="33" t="s">
        <v>48</v>
      </c>
      <c r="B19" s="34" t="s">
        <v>49</v>
      </c>
      <c r="C19" s="74">
        <f>D19+E19</f>
        <v>3359475783</v>
      </c>
      <c r="D19" s="34"/>
      <c r="E19" s="35">
        <v>3359475783</v>
      </c>
      <c r="F19" s="202"/>
      <c r="G19" s="28"/>
      <c r="H19" s="28"/>
    </row>
    <row r="20" spans="1:8" ht="90" x14ac:dyDescent="0.3">
      <c r="A20" s="33" t="s">
        <v>50</v>
      </c>
      <c r="B20" s="34" t="s">
        <v>129</v>
      </c>
      <c r="C20" s="34"/>
      <c r="D20" s="34"/>
      <c r="E20" s="35">
        <v>0</v>
      </c>
      <c r="F20" s="202"/>
      <c r="G20" s="28"/>
      <c r="H20" s="28"/>
    </row>
    <row r="21" spans="1:8" ht="87" x14ac:dyDescent="0.3">
      <c r="A21" s="29">
        <v>2</v>
      </c>
      <c r="B21" s="36" t="s">
        <v>51</v>
      </c>
      <c r="C21" s="76">
        <f t="shared" ref="C21:C26" si="4">D21+E21</f>
        <v>18558623057</v>
      </c>
      <c r="D21" s="36"/>
      <c r="E21" s="31">
        <v>18558623057</v>
      </c>
      <c r="F21" s="202"/>
      <c r="G21" s="28"/>
      <c r="H21" s="28"/>
    </row>
    <row r="22" spans="1:8" ht="52.2" x14ac:dyDescent="0.3">
      <c r="A22" s="29">
        <v>3</v>
      </c>
      <c r="B22" s="36" t="s">
        <v>52</v>
      </c>
      <c r="C22" s="76">
        <f t="shared" si="4"/>
        <v>595540107</v>
      </c>
      <c r="D22" s="36"/>
      <c r="E22" s="31">
        <v>595540107</v>
      </c>
      <c r="F22" s="202"/>
      <c r="G22" s="28"/>
      <c r="H22" s="28"/>
    </row>
    <row r="23" spans="1:8" x14ac:dyDescent="0.3">
      <c r="A23" s="29">
        <v>4</v>
      </c>
      <c r="B23" s="32" t="s">
        <v>53</v>
      </c>
      <c r="C23" s="75">
        <f t="shared" si="4"/>
        <v>70000000</v>
      </c>
      <c r="D23" s="32"/>
      <c r="E23" s="31">
        <v>70000000</v>
      </c>
      <c r="F23" s="202"/>
      <c r="G23" s="28"/>
      <c r="H23" s="28"/>
    </row>
    <row r="24" spans="1:8" x14ac:dyDescent="0.3">
      <c r="A24" s="29">
        <v>6</v>
      </c>
      <c r="B24" s="32" t="s">
        <v>54</v>
      </c>
      <c r="C24" s="75">
        <f t="shared" si="4"/>
        <v>36000000</v>
      </c>
      <c r="D24" s="32"/>
      <c r="E24" s="31">
        <v>36000000</v>
      </c>
      <c r="F24" s="202"/>
      <c r="G24" s="28"/>
      <c r="H24" s="28"/>
    </row>
    <row r="25" spans="1:8" ht="69.599999999999994" x14ac:dyDescent="0.3">
      <c r="A25" s="29">
        <v>7</v>
      </c>
      <c r="B25" s="36" t="s">
        <v>55</v>
      </c>
      <c r="C25" s="76">
        <f t="shared" si="4"/>
        <v>131435112</v>
      </c>
      <c r="D25" s="36"/>
      <c r="E25" s="31">
        <v>131435112</v>
      </c>
      <c r="F25" s="202"/>
      <c r="G25" s="28"/>
      <c r="H25" s="28"/>
    </row>
    <row r="26" spans="1:8" ht="52.2" x14ac:dyDescent="0.3">
      <c r="A26" s="29">
        <v>8</v>
      </c>
      <c r="B26" s="36" t="s">
        <v>56</v>
      </c>
      <c r="C26" s="76">
        <f t="shared" si="4"/>
        <v>102187540</v>
      </c>
      <c r="D26" s="36"/>
      <c r="E26" s="31">
        <v>102187540</v>
      </c>
      <c r="F26" s="202"/>
      <c r="G26" s="28"/>
      <c r="H26" s="28"/>
    </row>
    <row r="27" spans="1:8" x14ac:dyDescent="0.3">
      <c r="A27" s="29">
        <v>9</v>
      </c>
      <c r="B27" s="32" t="s">
        <v>57</v>
      </c>
      <c r="C27" s="75">
        <f>SUM(C28:C29)</f>
        <v>44709000000</v>
      </c>
      <c r="D27" s="75">
        <f>SUM(D28:D29)</f>
        <v>0</v>
      </c>
      <c r="E27" s="75">
        <f>SUM(E28:E29)</f>
        <v>44709000000</v>
      </c>
      <c r="F27" s="202"/>
      <c r="G27" s="28"/>
      <c r="H27" s="28"/>
    </row>
    <row r="28" spans="1:8" x14ac:dyDescent="0.3">
      <c r="A28" s="37" t="s">
        <v>58</v>
      </c>
      <c r="B28" s="38" t="s">
        <v>130</v>
      </c>
      <c r="C28" s="77">
        <f t="shared" ref="C28:C37" si="5">D28+E28</f>
        <v>44663000000</v>
      </c>
      <c r="D28" s="38"/>
      <c r="E28" s="39">
        <v>44663000000</v>
      </c>
      <c r="F28" s="202"/>
      <c r="G28" s="28"/>
      <c r="H28" s="28"/>
    </row>
    <row r="29" spans="1:8" x14ac:dyDescent="0.3">
      <c r="A29" s="37" t="s">
        <v>59</v>
      </c>
      <c r="B29" s="38" t="s">
        <v>131</v>
      </c>
      <c r="C29" s="77">
        <f t="shared" si="5"/>
        <v>46000000</v>
      </c>
      <c r="D29" s="38"/>
      <c r="E29" s="39">
        <v>46000000</v>
      </c>
      <c r="F29" s="202"/>
      <c r="G29" s="28"/>
      <c r="H29" s="28"/>
    </row>
    <row r="30" spans="1:8" ht="34.799999999999997" x14ac:dyDescent="0.3">
      <c r="A30" s="29">
        <v>10</v>
      </c>
      <c r="B30" s="36" t="s">
        <v>60</v>
      </c>
      <c r="C30" s="76">
        <f t="shared" si="5"/>
        <v>527000000</v>
      </c>
      <c r="D30" s="36"/>
      <c r="E30" s="31">
        <v>527000000</v>
      </c>
      <c r="F30" s="202"/>
      <c r="G30" s="28"/>
      <c r="H30" s="28"/>
    </row>
    <row r="31" spans="1:8" ht="34.799999999999997" x14ac:dyDescent="0.3">
      <c r="A31" s="29">
        <v>11</v>
      </c>
      <c r="B31" s="36" t="s">
        <v>61</v>
      </c>
      <c r="C31" s="76">
        <f t="shared" si="5"/>
        <v>1388405000</v>
      </c>
      <c r="D31" s="36"/>
      <c r="E31" s="31">
        <v>1388405000</v>
      </c>
      <c r="F31" s="202"/>
      <c r="G31" s="28"/>
      <c r="H31" s="28"/>
    </row>
    <row r="32" spans="1:8" ht="174" x14ac:dyDescent="0.3">
      <c r="A32" s="29">
        <v>12</v>
      </c>
      <c r="B32" s="36" t="s">
        <v>62</v>
      </c>
      <c r="C32" s="76">
        <f t="shared" si="5"/>
        <v>195633401</v>
      </c>
      <c r="D32" s="36"/>
      <c r="E32" s="31">
        <v>195633401</v>
      </c>
      <c r="F32" s="202"/>
      <c r="G32" s="28"/>
      <c r="H32" s="28"/>
    </row>
    <row r="33" spans="1:8" x14ac:dyDescent="0.3">
      <c r="A33" s="29">
        <v>13</v>
      </c>
      <c r="B33" s="32" t="s">
        <v>63</v>
      </c>
      <c r="C33" s="75">
        <f t="shared" si="5"/>
        <v>79700000</v>
      </c>
      <c r="D33" s="32"/>
      <c r="E33" s="31">
        <v>79700000</v>
      </c>
      <c r="F33" s="202"/>
      <c r="G33" s="28"/>
      <c r="H33" s="28"/>
    </row>
    <row r="34" spans="1:8" ht="295.8" x14ac:dyDescent="0.3">
      <c r="A34" s="29">
        <v>14</v>
      </c>
      <c r="B34" s="36" t="s">
        <v>64</v>
      </c>
      <c r="C34" s="76">
        <f t="shared" si="5"/>
        <v>360000000</v>
      </c>
      <c r="D34" s="36"/>
      <c r="E34" s="31">
        <v>360000000</v>
      </c>
      <c r="F34" s="202"/>
      <c r="G34" s="28"/>
      <c r="H34" s="28"/>
    </row>
    <row r="35" spans="1:8" ht="348" x14ac:dyDescent="0.3">
      <c r="A35" s="29">
        <v>15</v>
      </c>
      <c r="B35" s="36" t="s">
        <v>65</v>
      </c>
      <c r="C35" s="76">
        <f t="shared" si="5"/>
        <v>16000000</v>
      </c>
      <c r="D35" s="36"/>
      <c r="E35" s="31">
        <v>16000000</v>
      </c>
      <c r="F35" s="202"/>
      <c r="G35" s="28"/>
      <c r="H35" s="28"/>
    </row>
    <row r="36" spans="1:8" x14ac:dyDescent="0.3">
      <c r="A36" s="26" t="s">
        <v>19</v>
      </c>
      <c r="B36" s="30" t="s">
        <v>66</v>
      </c>
      <c r="C36" s="31">
        <f t="shared" si="5"/>
        <v>1609000000</v>
      </c>
      <c r="D36" s="78"/>
      <c r="E36" s="31">
        <v>1609000000</v>
      </c>
      <c r="F36" s="202"/>
      <c r="G36" s="28"/>
      <c r="H36" s="28"/>
    </row>
    <row r="37" spans="1:8" ht="104.4" x14ac:dyDescent="0.3">
      <c r="A37" s="29" t="s">
        <v>16</v>
      </c>
      <c r="B37" s="36" t="s">
        <v>67</v>
      </c>
      <c r="C37" s="27">
        <f t="shared" si="5"/>
        <v>2667000000</v>
      </c>
      <c r="D37" s="79"/>
      <c r="E37" s="31">
        <v>2667000000</v>
      </c>
      <c r="F37" s="202"/>
      <c r="G37" s="28"/>
      <c r="H37" s="28"/>
    </row>
    <row r="38" spans="1:8" x14ac:dyDescent="0.3">
      <c r="A38" s="105" t="s">
        <v>42</v>
      </c>
      <c r="B38" s="106" t="s">
        <v>160</v>
      </c>
      <c r="C38" s="107">
        <f>C39</f>
        <v>12020000000</v>
      </c>
      <c r="D38" s="107">
        <f t="shared" ref="D38:E38" si="6">D39</f>
        <v>9169000000</v>
      </c>
      <c r="E38" s="107">
        <f t="shared" si="6"/>
        <v>2851000000</v>
      </c>
      <c r="F38" s="202"/>
    </row>
    <row r="39" spans="1:8" ht="121.8" x14ac:dyDescent="0.3">
      <c r="A39" s="95"/>
      <c r="B39" s="108" t="s">
        <v>161</v>
      </c>
      <c r="C39" s="109">
        <f>C40+C43</f>
        <v>12020000000</v>
      </c>
      <c r="D39" s="109">
        <f>D40+D43</f>
        <v>9169000000</v>
      </c>
      <c r="E39" s="109">
        <f t="shared" ref="E39" si="7">E40+E43</f>
        <v>2851000000</v>
      </c>
      <c r="F39" s="202"/>
    </row>
    <row r="40" spans="1:8" ht="72" x14ac:dyDescent="0.3">
      <c r="A40" s="95"/>
      <c r="B40" s="110" t="s">
        <v>162</v>
      </c>
      <c r="C40" s="111">
        <f>C41+C42</f>
        <v>557000000</v>
      </c>
      <c r="D40" s="111">
        <f>D41+D42</f>
        <v>441000000</v>
      </c>
      <c r="E40" s="111">
        <f t="shared" ref="E40" si="8">E41+E42</f>
        <v>116000000</v>
      </c>
      <c r="F40" s="202"/>
    </row>
    <row r="41" spans="1:8" ht="36" x14ac:dyDescent="0.3">
      <c r="A41" s="95"/>
      <c r="B41" s="112" t="s">
        <v>163</v>
      </c>
      <c r="C41" s="113">
        <f>D41+E41</f>
        <v>441000000</v>
      </c>
      <c r="D41" s="113">
        <v>441000000</v>
      </c>
      <c r="E41" s="113">
        <v>0</v>
      </c>
      <c r="F41" s="202"/>
    </row>
    <row r="42" spans="1:8" ht="36" x14ac:dyDescent="0.3">
      <c r="A42" s="95"/>
      <c r="B42" s="112" t="s">
        <v>164</v>
      </c>
      <c r="C42" s="113">
        <f>D42+E42</f>
        <v>116000000</v>
      </c>
      <c r="D42" s="113">
        <v>0</v>
      </c>
      <c r="E42" s="113">
        <v>116000000</v>
      </c>
      <c r="F42" s="202"/>
    </row>
    <row r="43" spans="1:8" ht="72" x14ac:dyDescent="0.3">
      <c r="A43" s="95"/>
      <c r="B43" s="110" t="s">
        <v>165</v>
      </c>
      <c r="C43" s="111">
        <f t="shared" ref="C43:E43" si="9">C44+C45</f>
        <v>11463000000</v>
      </c>
      <c r="D43" s="111">
        <f t="shared" si="9"/>
        <v>8728000000</v>
      </c>
      <c r="E43" s="111">
        <f t="shared" si="9"/>
        <v>2735000000</v>
      </c>
      <c r="F43" s="202"/>
    </row>
    <row r="44" spans="1:8" ht="36" x14ac:dyDescent="0.3">
      <c r="A44" s="95"/>
      <c r="B44" s="112" t="s">
        <v>163</v>
      </c>
      <c r="C44" s="113">
        <f>D44+E44</f>
        <v>8728000000</v>
      </c>
      <c r="D44" s="113">
        <v>8728000000</v>
      </c>
      <c r="E44" s="113">
        <v>0</v>
      </c>
      <c r="F44" s="202"/>
    </row>
    <row r="45" spans="1:8" ht="36" x14ac:dyDescent="0.3">
      <c r="A45" s="95"/>
      <c r="B45" s="112" t="s">
        <v>164</v>
      </c>
      <c r="C45" s="113">
        <f>D45+E45</f>
        <v>2735000000</v>
      </c>
      <c r="D45" s="113">
        <v>0</v>
      </c>
      <c r="E45" s="113">
        <v>2735000000</v>
      </c>
      <c r="F45" s="203"/>
    </row>
    <row r="46" spans="1:8" x14ac:dyDescent="0.3">
      <c r="A46" s="40"/>
      <c r="E46" s="22"/>
    </row>
    <row r="47" spans="1:8" x14ac:dyDescent="0.3">
      <c r="A47" s="40"/>
      <c r="E47" s="22"/>
    </row>
    <row r="48" spans="1:8" x14ac:dyDescent="0.3">
      <c r="A48" s="40"/>
      <c r="E48" s="22"/>
    </row>
    <row r="49" spans="1:5" x14ac:dyDescent="0.3">
      <c r="A49" s="40"/>
      <c r="E49" s="22"/>
    </row>
    <row r="50" spans="1:5" x14ac:dyDescent="0.3">
      <c r="A50" s="40"/>
      <c r="E50" s="22"/>
    </row>
    <row r="51" spans="1:5" x14ac:dyDescent="0.3">
      <c r="A51" s="40"/>
      <c r="E51" s="22"/>
    </row>
    <row r="52" spans="1:5" x14ac:dyDescent="0.3">
      <c r="A52" s="40"/>
      <c r="E52" s="22"/>
    </row>
    <row r="53" spans="1:5" x14ac:dyDescent="0.3">
      <c r="A53" s="40"/>
      <c r="E53" s="22"/>
    </row>
    <row r="54" spans="1:5" x14ac:dyDescent="0.3">
      <c r="A54" s="40"/>
      <c r="E54" s="22"/>
    </row>
    <row r="55" spans="1:5" x14ac:dyDescent="0.3">
      <c r="A55" s="40"/>
      <c r="E55" s="22"/>
    </row>
    <row r="56" spans="1:5" x14ac:dyDescent="0.3">
      <c r="A56" s="40"/>
      <c r="E56" s="22"/>
    </row>
    <row r="57" spans="1:5" x14ac:dyDescent="0.3">
      <c r="A57" s="40"/>
      <c r="E57" s="22"/>
    </row>
    <row r="58" spans="1:5" x14ac:dyDescent="0.3">
      <c r="A58" s="40"/>
      <c r="E58" s="22"/>
    </row>
    <row r="59" spans="1:5" x14ac:dyDescent="0.3">
      <c r="A59" s="40"/>
      <c r="E59" s="22"/>
    </row>
    <row r="60" spans="1:5" x14ac:dyDescent="0.3">
      <c r="A60" s="40"/>
      <c r="E60" s="22"/>
    </row>
    <row r="61" spans="1:5" x14ac:dyDescent="0.3">
      <c r="A61" s="40"/>
      <c r="E61" s="22"/>
    </row>
    <row r="62" spans="1:5" x14ac:dyDescent="0.3">
      <c r="A62" s="40"/>
      <c r="E62" s="22"/>
    </row>
    <row r="63" spans="1:5" x14ac:dyDescent="0.3">
      <c r="A63" s="40"/>
      <c r="E63" s="22"/>
    </row>
    <row r="64" spans="1:5" x14ac:dyDescent="0.3">
      <c r="A64" s="40"/>
      <c r="E64" s="22"/>
    </row>
    <row r="65" spans="1:5" x14ac:dyDescent="0.3">
      <c r="A65" s="40"/>
      <c r="E65" s="22"/>
    </row>
    <row r="66" spans="1:5" x14ac:dyDescent="0.3">
      <c r="A66" s="40"/>
      <c r="E66" s="22"/>
    </row>
    <row r="67" spans="1:5" x14ac:dyDescent="0.3">
      <c r="A67" s="40"/>
      <c r="E67" s="22"/>
    </row>
    <row r="68" spans="1:5" x14ac:dyDescent="0.3">
      <c r="A68" s="40"/>
      <c r="E68" s="22"/>
    </row>
    <row r="69" spans="1:5" x14ac:dyDescent="0.3">
      <c r="A69" s="40"/>
      <c r="E69" s="22"/>
    </row>
    <row r="70" spans="1:5" x14ac:dyDescent="0.3">
      <c r="A70" s="40"/>
      <c r="E70" s="22"/>
    </row>
    <row r="71" spans="1:5" x14ac:dyDescent="0.3">
      <c r="A71" s="40"/>
      <c r="E71" s="22"/>
    </row>
    <row r="72" spans="1:5" x14ac:dyDescent="0.3">
      <c r="A72" s="40"/>
      <c r="E72" s="22"/>
    </row>
    <row r="73" spans="1:5" x14ac:dyDescent="0.3">
      <c r="A73" s="40"/>
      <c r="E73" s="22"/>
    </row>
    <row r="74" spans="1:5" x14ac:dyDescent="0.3">
      <c r="A74" s="40"/>
      <c r="E74" s="22"/>
    </row>
    <row r="75" spans="1:5" x14ac:dyDescent="0.3">
      <c r="A75" s="40"/>
      <c r="E75" s="22"/>
    </row>
    <row r="76" spans="1:5" x14ac:dyDescent="0.3">
      <c r="A76" s="40"/>
      <c r="E76" s="22"/>
    </row>
    <row r="77" spans="1:5" x14ac:dyDescent="0.3">
      <c r="A77" s="40"/>
      <c r="E77" s="22"/>
    </row>
    <row r="78" spans="1:5" x14ac:dyDescent="0.3">
      <c r="A78" s="40"/>
      <c r="E78" s="22"/>
    </row>
    <row r="79" spans="1:5" x14ac:dyDescent="0.3">
      <c r="A79" s="40"/>
      <c r="E79" s="22"/>
    </row>
    <row r="80" spans="1:5" x14ac:dyDescent="0.3">
      <c r="A80" s="40"/>
      <c r="E80" s="22"/>
    </row>
    <row r="81" spans="1:5" x14ac:dyDescent="0.3">
      <c r="A81" s="40"/>
      <c r="E81" s="2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81"/>
  <sheetViews>
    <sheetView workbookViewId="0"/>
  </sheetViews>
  <sheetFormatPr defaultRowHeight="18" x14ac:dyDescent="0.3"/>
  <sheetData>
    <row r="1" spans="1:8" x14ac:dyDescent="0.35">
      <c r="A1" s="19"/>
      <c r="B1" s="20"/>
      <c r="C1" s="20"/>
      <c r="D1" s="20"/>
      <c r="E1" s="205" t="s">
        <v>124</v>
      </c>
      <c r="F1" s="205"/>
    </row>
    <row r="2" spans="1:8" ht="69.599999999999994" x14ac:dyDescent="0.3">
      <c r="A2" s="53" t="s">
        <v>26</v>
      </c>
      <c r="B2" s="53"/>
      <c r="C2" s="53"/>
      <c r="D2" s="53"/>
      <c r="E2" s="206"/>
      <c r="F2" s="206"/>
    </row>
    <row r="3" spans="1:8" ht="52.2" x14ac:dyDescent="0.3">
      <c r="A3" s="53" t="s">
        <v>86</v>
      </c>
      <c r="B3" s="53"/>
      <c r="C3" s="53"/>
      <c r="D3" s="53"/>
      <c r="E3" s="206"/>
      <c r="F3" s="206"/>
    </row>
    <row r="4" spans="1:8" ht="261" x14ac:dyDescent="0.3">
      <c r="A4" s="207" t="s">
        <v>166</v>
      </c>
      <c r="B4" s="207"/>
      <c r="C4" s="207"/>
      <c r="D4" s="207"/>
      <c r="E4" s="207"/>
      <c r="F4" s="207"/>
    </row>
    <row r="5" spans="1:8" x14ac:dyDescent="0.3">
      <c r="A5" s="21"/>
      <c r="B5" s="204" t="s">
        <v>158</v>
      </c>
      <c r="C5" s="204"/>
      <c r="D5" s="204"/>
      <c r="E5" s="204"/>
      <c r="F5" s="204"/>
    </row>
    <row r="6" spans="1:8" x14ac:dyDescent="0.3">
      <c r="E6" s="22"/>
      <c r="F6" s="71" t="s">
        <v>40</v>
      </c>
    </row>
    <row r="7" spans="1:8" ht="69.599999999999994" x14ac:dyDescent="0.3">
      <c r="A7" s="26" t="s">
        <v>14</v>
      </c>
      <c r="B7" s="26" t="s">
        <v>41</v>
      </c>
      <c r="C7" s="26" t="s">
        <v>38</v>
      </c>
      <c r="D7" s="26"/>
      <c r="E7" s="26"/>
      <c r="F7" s="208" t="s">
        <v>29</v>
      </c>
    </row>
    <row r="8" spans="1:8" ht="17.399999999999999" x14ac:dyDescent="0.3">
      <c r="A8" s="26"/>
      <c r="B8" s="26"/>
      <c r="C8" s="26"/>
      <c r="D8" s="26"/>
      <c r="E8" s="36"/>
      <c r="F8" s="208"/>
    </row>
    <row r="9" spans="1:8" ht="52.2" x14ac:dyDescent="0.3">
      <c r="A9" s="26"/>
      <c r="B9" s="26"/>
      <c r="C9" s="26" t="s">
        <v>125</v>
      </c>
      <c r="D9" s="26" t="s">
        <v>126</v>
      </c>
      <c r="E9" s="26" t="s">
        <v>127</v>
      </c>
      <c r="F9" s="208"/>
    </row>
    <row r="10" spans="1:8" ht="17.399999999999999" x14ac:dyDescent="0.3">
      <c r="A10" s="26"/>
      <c r="B10" s="26"/>
      <c r="C10" s="26"/>
      <c r="D10" s="26"/>
      <c r="E10" s="26"/>
      <c r="F10" s="208"/>
    </row>
    <row r="11" spans="1:8" x14ac:dyDescent="0.3">
      <c r="A11" s="23" t="s">
        <v>15</v>
      </c>
      <c r="B11" s="23" t="s">
        <v>16</v>
      </c>
      <c r="C11" s="23"/>
      <c r="D11" s="23"/>
      <c r="E11" s="23">
        <v>1</v>
      </c>
      <c r="F11" s="24" t="s">
        <v>42</v>
      </c>
    </row>
    <row r="12" spans="1:8" ht="126" x14ac:dyDescent="0.3">
      <c r="A12" s="25"/>
      <c r="B12" s="26" t="s">
        <v>43</v>
      </c>
      <c r="C12" s="125">
        <f>C13+C21+C22+C27+C35</f>
        <v>5810638790</v>
      </c>
      <c r="D12" s="125">
        <f t="shared" ref="D12:E12" si="0">D13+D21+D22+D27+D35</f>
        <v>4002288667</v>
      </c>
      <c r="E12" s="125">
        <f t="shared" si="0"/>
        <v>1808350123</v>
      </c>
      <c r="F12" s="201" t="s">
        <v>132</v>
      </c>
      <c r="G12" s="28">
        <v>57176000000</v>
      </c>
      <c r="H12" s="28">
        <f>G12-C12</f>
        <v>51365361210</v>
      </c>
    </row>
    <row r="13" spans="1:8" ht="218.4" x14ac:dyDescent="0.3">
      <c r="A13" s="115" t="s">
        <v>17</v>
      </c>
      <c r="B13" s="116" t="s">
        <v>167</v>
      </c>
      <c r="C13" s="125">
        <f>C14+C15+C18</f>
        <v>2252066220</v>
      </c>
      <c r="D13" s="125">
        <f t="shared" ref="D13:E13" si="1">D14+D15+D18</f>
        <v>2252066220</v>
      </c>
      <c r="E13" s="125">
        <f t="shared" si="1"/>
        <v>0</v>
      </c>
      <c r="F13" s="202"/>
      <c r="G13" s="28"/>
      <c r="H13" s="28"/>
    </row>
    <row r="14" spans="1:8" x14ac:dyDescent="0.3">
      <c r="A14" s="117">
        <v>1</v>
      </c>
      <c r="B14" s="118" t="s">
        <v>168</v>
      </c>
      <c r="C14" s="126">
        <v>240000000</v>
      </c>
      <c r="D14" s="39">
        <v>240000000</v>
      </c>
      <c r="E14" s="31"/>
      <c r="F14" s="202"/>
      <c r="G14" s="28"/>
      <c r="H14" s="28"/>
    </row>
    <row r="15" spans="1:8" ht="93.6" x14ac:dyDescent="0.3">
      <c r="A15" s="117">
        <v>2</v>
      </c>
      <c r="B15" s="118" t="s">
        <v>169</v>
      </c>
      <c r="C15" s="126">
        <f>SUM(C16:C17)</f>
        <v>1581330930</v>
      </c>
      <c r="D15" s="126">
        <f t="shared" ref="D15:E15" si="2">SUM(D16:D17)</f>
        <v>1581330930</v>
      </c>
      <c r="E15" s="126">
        <f t="shared" si="2"/>
        <v>0</v>
      </c>
      <c r="F15" s="202"/>
      <c r="G15" s="28"/>
      <c r="H15" s="28"/>
    </row>
    <row r="16" spans="1:8" x14ac:dyDescent="0.3">
      <c r="A16" s="119"/>
      <c r="B16" s="120" t="s">
        <v>170</v>
      </c>
      <c r="C16" s="127">
        <v>1445330930</v>
      </c>
      <c r="D16" s="39">
        <v>1445330930</v>
      </c>
      <c r="E16" s="39"/>
      <c r="F16" s="202"/>
      <c r="G16" s="28"/>
      <c r="H16" s="28"/>
    </row>
    <row r="17" spans="1:8" x14ac:dyDescent="0.3">
      <c r="A17" s="119"/>
      <c r="B17" s="120" t="s">
        <v>171</v>
      </c>
      <c r="C17" s="127">
        <v>136000000</v>
      </c>
      <c r="D17" s="39">
        <v>136000000</v>
      </c>
      <c r="E17" s="31"/>
      <c r="F17" s="202"/>
      <c r="G17" s="28"/>
      <c r="H17" s="28"/>
    </row>
    <row r="18" spans="1:8" x14ac:dyDescent="0.3">
      <c r="A18" s="117">
        <v>2</v>
      </c>
      <c r="B18" s="121" t="s">
        <v>172</v>
      </c>
      <c r="C18" s="126">
        <f>SUM(C19:C20)</f>
        <v>430735290</v>
      </c>
      <c r="D18" s="126">
        <f t="shared" ref="D18:E18" si="3">SUM(D19:D20)</f>
        <v>430735290</v>
      </c>
      <c r="E18" s="126">
        <f t="shared" si="3"/>
        <v>0</v>
      </c>
      <c r="F18" s="202"/>
      <c r="G18" s="28"/>
      <c r="H18" s="28"/>
    </row>
    <row r="19" spans="1:8" x14ac:dyDescent="0.3">
      <c r="A19" s="119"/>
      <c r="B19" s="120" t="s">
        <v>173</v>
      </c>
      <c r="C19" s="127">
        <v>347454827</v>
      </c>
      <c r="D19" s="34">
        <v>347454827</v>
      </c>
      <c r="E19" s="35"/>
      <c r="F19" s="202"/>
      <c r="G19" s="28"/>
      <c r="H19" s="28"/>
    </row>
    <row r="20" spans="1:8" x14ac:dyDescent="0.3">
      <c r="A20" s="119"/>
      <c r="B20" s="120" t="s">
        <v>174</v>
      </c>
      <c r="C20" s="127">
        <v>83280463</v>
      </c>
      <c r="D20" s="129">
        <v>83280463</v>
      </c>
      <c r="E20" s="35"/>
      <c r="F20" s="202"/>
      <c r="G20" s="28"/>
      <c r="H20" s="28"/>
    </row>
    <row r="21" spans="1:8" ht="280.8" x14ac:dyDescent="0.3">
      <c r="A21" s="94" t="s">
        <v>18</v>
      </c>
      <c r="B21" s="122" t="s">
        <v>175</v>
      </c>
      <c r="C21" s="128">
        <f>D21+E21</f>
        <v>90618619</v>
      </c>
      <c r="D21" s="36"/>
      <c r="E21" s="31">
        <v>90618619</v>
      </c>
      <c r="F21" s="202"/>
      <c r="G21" s="28"/>
      <c r="H21" s="28"/>
    </row>
    <row r="22" spans="1:8" ht="409.6" x14ac:dyDescent="0.3">
      <c r="A22" s="115" t="s">
        <v>19</v>
      </c>
      <c r="B22" s="122" t="s">
        <v>176</v>
      </c>
      <c r="C22" s="128">
        <f>SUM(C23:C26)</f>
        <v>912196000</v>
      </c>
      <c r="D22" s="128">
        <f t="shared" ref="D22:E22" si="4">SUM(D23:D26)</f>
        <v>0</v>
      </c>
      <c r="E22" s="128">
        <f t="shared" si="4"/>
        <v>912196000</v>
      </c>
      <c r="F22" s="202"/>
      <c r="G22" s="28"/>
      <c r="H22" s="28"/>
    </row>
    <row r="23" spans="1:8" ht="249.6" x14ac:dyDescent="0.3">
      <c r="A23" s="117">
        <v>1</v>
      </c>
      <c r="B23" s="123" t="s">
        <v>177</v>
      </c>
      <c r="C23" s="126">
        <f>D23+E23</f>
        <v>566116000</v>
      </c>
      <c r="D23" s="32"/>
      <c r="E23" s="39">
        <v>566116000</v>
      </c>
      <c r="F23" s="202"/>
      <c r="G23" s="28"/>
      <c r="H23" s="28"/>
    </row>
    <row r="24" spans="1:8" ht="234" x14ac:dyDescent="0.3">
      <c r="A24" s="117">
        <v>2</v>
      </c>
      <c r="B24" s="123" t="s">
        <v>178</v>
      </c>
      <c r="C24" s="126">
        <f>D24+E24</f>
        <v>80000000</v>
      </c>
      <c r="D24" s="32"/>
      <c r="E24" s="39">
        <v>80000000</v>
      </c>
      <c r="F24" s="202"/>
      <c r="G24" s="28"/>
      <c r="H24" s="28"/>
    </row>
    <row r="25" spans="1:8" ht="109.2" x14ac:dyDescent="0.3">
      <c r="A25" s="117">
        <v>3</v>
      </c>
      <c r="B25" s="123" t="s">
        <v>179</v>
      </c>
      <c r="C25" s="126">
        <f>D25+E25</f>
        <v>266000000</v>
      </c>
      <c r="D25" s="36"/>
      <c r="E25" s="39">
        <v>266000000</v>
      </c>
      <c r="F25" s="202"/>
      <c r="G25" s="28"/>
      <c r="H25" s="28"/>
    </row>
    <row r="26" spans="1:8" ht="93.6" x14ac:dyDescent="0.3">
      <c r="A26" s="117">
        <v>4</v>
      </c>
      <c r="B26" s="123" t="s">
        <v>180</v>
      </c>
      <c r="C26" s="126">
        <f>D26+E26</f>
        <v>80000</v>
      </c>
      <c r="D26" s="36"/>
      <c r="E26" s="39">
        <v>80000</v>
      </c>
      <c r="F26" s="202"/>
      <c r="G26" s="28"/>
      <c r="H26" s="28"/>
    </row>
    <row r="27" spans="1:8" ht="409.6" x14ac:dyDescent="0.3">
      <c r="A27" s="115" t="s">
        <v>181</v>
      </c>
      <c r="B27" s="122" t="s">
        <v>182</v>
      </c>
      <c r="C27" s="128">
        <f>C28+C33</f>
        <v>2050222447</v>
      </c>
      <c r="D27" s="128">
        <f t="shared" ref="D27:E27" si="5">D28+D33</f>
        <v>1750222447</v>
      </c>
      <c r="E27" s="128">
        <f t="shared" si="5"/>
        <v>300000000</v>
      </c>
      <c r="F27" s="202"/>
      <c r="G27" s="28"/>
      <c r="H27" s="28"/>
    </row>
    <row r="28" spans="1:8" ht="31.2" x14ac:dyDescent="0.3">
      <c r="A28" s="117">
        <v>1</v>
      </c>
      <c r="B28" s="123" t="s">
        <v>183</v>
      </c>
      <c r="C28" s="126">
        <f>SUM(C29:C32)</f>
        <v>1750222447</v>
      </c>
      <c r="D28" s="126">
        <f t="shared" ref="D28:E28" si="6">SUM(D29:D32)</f>
        <v>1750222447</v>
      </c>
      <c r="E28" s="126">
        <f t="shared" si="6"/>
        <v>0</v>
      </c>
      <c r="F28" s="202"/>
      <c r="G28" s="28"/>
      <c r="H28" s="28"/>
    </row>
    <row r="29" spans="1:8" ht="124.2" x14ac:dyDescent="0.3">
      <c r="A29" s="117"/>
      <c r="B29" s="124" t="s">
        <v>184</v>
      </c>
      <c r="C29" s="126">
        <f t="shared" ref="C29:C34" si="7">D29+E29</f>
        <v>1384915068</v>
      </c>
      <c r="D29" s="130">
        <v>1384915068</v>
      </c>
      <c r="E29" s="39"/>
      <c r="F29" s="202"/>
      <c r="G29" s="28"/>
      <c r="H29" s="28"/>
    </row>
    <row r="30" spans="1:8" ht="179.4" x14ac:dyDescent="0.3">
      <c r="A30" s="117"/>
      <c r="B30" s="124" t="s">
        <v>185</v>
      </c>
      <c r="C30" s="126">
        <f t="shared" si="7"/>
        <v>150000000</v>
      </c>
      <c r="D30" s="130">
        <v>150000000</v>
      </c>
      <c r="E30" s="31"/>
      <c r="F30" s="202"/>
      <c r="G30" s="28"/>
      <c r="H30" s="28"/>
    </row>
    <row r="31" spans="1:8" ht="202.8" x14ac:dyDescent="0.3">
      <c r="A31" s="117"/>
      <c r="B31" s="11" t="s">
        <v>186</v>
      </c>
      <c r="C31" s="126">
        <f t="shared" si="7"/>
        <v>77352115</v>
      </c>
      <c r="D31" s="60">
        <v>77352115</v>
      </c>
      <c r="E31" s="31"/>
      <c r="F31" s="202"/>
      <c r="G31" s="28"/>
      <c r="H31" s="28"/>
    </row>
    <row r="32" spans="1:8" ht="62.4" x14ac:dyDescent="0.3">
      <c r="A32" s="117"/>
      <c r="B32" s="11" t="s">
        <v>187</v>
      </c>
      <c r="C32" s="126">
        <f t="shared" si="7"/>
        <v>137955264</v>
      </c>
      <c r="D32" s="60">
        <v>137955264</v>
      </c>
      <c r="E32" s="31"/>
      <c r="F32" s="202"/>
      <c r="G32" s="28"/>
      <c r="H32" s="28"/>
    </row>
    <row r="33" spans="1:8" ht="140.4" x14ac:dyDescent="0.3">
      <c r="A33" s="117">
        <v>2</v>
      </c>
      <c r="B33" s="123" t="s">
        <v>188</v>
      </c>
      <c r="C33" s="126">
        <f t="shared" si="7"/>
        <v>300000000</v>
      </c>
      <c r="D33" s="77">
        <v>0</v>
      </c>
      <c r="E33" s="31">
        <v>300000000</v>
      </c>
      <c r="F33" s="202"/>
      <c r="G33" s="28"/>
      <c r="H33" s="28"/>
    </row>
    <row r="34" spans="1:8" ht="93.6" x14ac:dyDescent="0.3">
      <c r="A34" s="115"/>
      <c r="B34" s="123" t="s">
        <v>189</v>
      </c>
      <c r="C34" s="126">
        <f t="shared" si="7"/>
        <v>0</v>
      </c>
      <c r="D34" s="36"/>
      <c r="E34" s="31"/>
      <c r="F34" s="202"/>
      <c r="G34" s="28"/>
      <c r="H34" s="28"/>
    </row>
    <row r="35" spans="1:8" ht="327.60000000000002" x14ac:dyDescent="0.3">
      <c r="A35" s="115" t="s">
        <v>190</v>
      </c>
      <c r="B35" s="122" t="s">
        <v>191</v>
      </c>
      <c r="C35" s="128">
        <f>C36</f>
        <v>505535504</v>
      </c>
      <c r="D35" s="128">
        <f t="shared" ref="D35:E35" si="8">D36</f>
        <v>0</v>
      </c>
      <c r="E35" s="128">
        <f t="shared" si="8"/>
        <v>505535504</v>
      </c>
      <c r="F35" s="202"/>
      <c r="G35" s="28"/>
      <c r="H35" s="28"/>
    </row>
    <row r="36" spans="1:8" ht="234" x14ac:dyDescent="0.3">
      <c r="A36" s="238">
        <v>1</v>
      </c>
      <c r="B36" s="123" t="s">
        <v>192</v>
      </c>
      <c r="C36" s="126">
        <f>D36+E36</f>
        <v>505535504</v>
      </c>
      <c r="D36" s="78"/>
      <c r="E36" s="39">
        <v>505535504</v>
      </c>
      <c r="F36" s="203"/>
      <c r="G36" s="28"/>
      <c r="H36" s="28"/>
    </row>
    <row r="37" spans="1:8" ht="104.4" x14ac:dyDescent="0.3">
      <c r="A37" s="29" t="s">
        <v>16</v>
      </c>
      <c r="B37" s="36" t="s">
        <v>67</v>
      </c>
      <c r="C37" s="27"/>
      <c r="D37" s="79"/>
      <c r="E37" s="31"/>
      <c r="F37" s="239"/>
      <c r="G37" s="28"/>
      <c r="H37" s="28"/>
    </row>
    <row r="38" spans="1:8" x14ac:dyDescent="0.3">
      <c r="A38" s="105" t="s">
        <v>42</v>
      </c>
      <c r="B38" s="106" t="s">
        <v>160</v>
      </c>
      <c r="C38" s="107"/>
      <c r="D38" s="107"/>
      <c r="E38" s="107"/>
      <c r="F38" s="239"/>
    </row>
    <row r="39" spans="1:8" ht="121.8" x14ac:dyDescent="0.3">
      <c r="A39" s="95"/>
      <c r="B39" s="108" t="s">
        <v>161</v>
      </c>
      <c r="C39" s="109"/>
      <c r="D39" s="109"/>
      <c r="E39" s="109"/>
      <c r="F39" s="239"/>
    </row>
    <row r="40" spans="1:8" ht="72" x14ac:dyDescent="0.3">
      <c r="A40" s="95"/>
      <c r="B40" s="110" t="s">
        <v>162</v>
      </c>
      <c r="C40" s="111"/>
      <c r="D40" s="111"/>
      <c r="E40" s="111"/>
      <c r="F40" s="239"/>
    </row>
    <row r="41" spans="1:8" ht="36" x14ac:dyDescent="0.3">
      <c r="A41" s="95"/>
      <c r="B41" s="112" t="s">
        <v>163</v>
      </c>
      <c r="C41" s="113"/>
      <c r="D41" s="113"/>
      <c r="E41" s="113"/>
      <c r="F41" s="239"/>
    </row>
    <row r="42" spans="1:8" ht="36" x14ac:dyDescent="0.3">
      <c r="A42" s="95"/>
      <c r="B42" s="112" t="s">
        <v>164</v>
      </c>
      <c r="C42" s="113"/>
      <c r="D42" s="113"/>
      <c r="E42" s="113"/>
      <c r="F42" s="239"/>
    </row>
    <row r="43" spans="1:8" ht="72" x14ac:dyDescent="0.3">
      <c r="A43" s="95"/>
      <c r="B43" s="110" t="s">
        <v>165</v>
      </c>
      <c r="C43" s="111"/>
      <c r="D43" s="111"/>
      <c r="E43" s="111"/>
      <c r="F43" s="239"/>
    </row>
    <row r="44" spans="1:8" ht="36" x14ac:dyDescent="0.3">
      <c r="A44" s="95"/>
      <c r="B44" s="112" t="s">
        <v>163</v>
      </c>
      <c r="C44" s="113"/>
      <c r="D44" s="113"/>
      <c r="E44" s="113"/>
      <c r="F44" s="239"/>
    </row>
    <row r="45" spans="1:8" ht="36" x14ac:dyDescent="0.3">
      <c r="A45" s="95"/>
      <c r="B45" s="112" t="s">
        <v>164</v>
      </c>
      <c r="C45" s="113"/>
      <c r="D45" s="113"/>
      <c r="E45" s="113"/>
      <c r="F45" s="239"/>
    </row>
    <row r="46" spans="1:8" x14ac:dyDescent="0.3">
      <c r="A46" s="40"/>
      <c r="E46" s="22"/>
    </row>
    <row r="47" spans="1:8" x14ac:dyDescent="0.3">
      <c r="A47" s="40"/>
      <c r="E47" s="22"/>
    </row>
    <row r="48" spans="1:8" x14ac:dyDescent="0.3">
      <c r="A48" s="40"/>
      <c r="E48" s="22"/>
    </row>
    <row r="49" spans="1:5" x14ac:dyDescent="0.3">
      <c r="A49" s="40"/>
      <c r="E49" s="22"/>
    </row>
    <row r="50" spans="1:5" x14ac:dyDescent="0.3">
      <c r="A50" s="40"/>
      <c r="E50" s="22"/>
    </row>
    <row r="51" spans="1:5" x14ac:dyDescent="0.3">
      <c r="A51" s="40"/>
      <c r="E51" s="22"/>
    </row>
    <row r="52" spans="1:5" x14ac:dyDescent="0.3">
      <c r="A52" s="40"/>
      <c r="E52" s="22"/>
    </row>
    <row r="53" spans="1:5" x14ac:dyDescent="0.3">
      <c r="A53" s="40"/>
      <c r="E53" s="22"/>
    </row>
    <row r="54" spans="1:5" x14ac:dyDescent="0.3">
      <c r="A54" s="40"/>
      <c r="E54" s="22"/>
    </row>
    <row r="55" spans="1:5" x14ac:dyDescent="0.3">
      <c r="A55" s="40"/>
      <c r="E55" s="22"/>
    </row>
    <row r="56" spans="1:5" x14ac:dyDescent="0.3">
      <c r="A56" s="40"/>
      <c r="E56" s="22"/>
    </row>
    <row r="57" spans="1:5" x14ac:dyDescent="0.3">
      <c r="A57" s="40"/>
      <c r="E57" s="22"/>
    </row>
    <row r="58" spans="1:5" x14ac:dyDescent="0.3">
      <c r="A58" s="40"/>
      <c r="E58" s="22"/>
    </row>
    <row r="59" spans="1:5" x14ac:dyDescent="0.3">
      <c r="A59" s="40"/>
      <c r="E59" s="22"/>
    </row>
    <row r="60" spans="1:5" x14ac:dyDescent="0.3">
      <c r="A60" s="40"/>
      <c r="E60" s="22"/>
    </row>
    <row r="61" spans="1:5" x14ac:dyDescent="0.3">
      <c r="A61" s="40"/>
      <c r="E61" s="22"/>
    </row>
    <row r="62" spans="1:5" x14ac:dyDescent="0.3">
      <c r="A62" s="40"/>
      <c r="E62" s="22"/>
    </row>
    <row r="63" spans="1:5" x14ac:dyDescent="0.3">
      <c r="A63" s="40"/>
      <c r="E63" s="22"/>
    </row>
    <row r="64" spans="1:5" x14ac:dyDescent="0.3">
      <c r="A64" s="40"/>
      <c r="E64" s="22"/>
    </row>
    <row r="65" spans="1:5" x14ac:dyDescent="0.3">
      <c r="A65" s="40"/>
      <c r="E65" s="22"/>
    </row>
    <row r="66" spans="1:5" x14ac:dyDescent="0.3">
      <c r="A66" s="40"/>
      <c r="E66" s="22"/>
    </row>
    <row r="67" spans="1:5" x14ac:dyDescent="0.3">
      <c r="A67" s="40"/>
      <c r="E67" s="22"/>
    </row>
    <row r="68" spans="1:5" x14ac:dyDescent="0.3">
      <c r="A68" s="40"/>
      <c r="E68" s="22"/>
    </row>
    <row r="69" spans="1:5" x14ac:dyDescent="0.3">
      <c r="A69" s="40"/>
      <c r="E69" s="22"/>
    </row>
    <row r="70" spans="1:5" x14ac:dyDescent="0.3">
      <c r="A70" s="40"/>
      <c r="E70" s="22"/>
    </row>
    <row r="71" spans="1:5" x14ac:dyDescent="0.3">
      <c r="A71" s="40"/>
      <c r="E71" s="22"/>
    </row>
    <row r="72" spans="1:5" x14ac:dyDescent="0.3">
      <c r="A72" s="40"/>
      <c r="E72" s="22"/>
    </row>
    <row r="73" spans="1:5" x14ac:dyDescent="0.3">
      <c r="A73" s="40"/>
      <c r="E73" s="22"/>
    </row>
    <row r="74" spans="1:5" x14ac:dyDescent="0.3">
      <c r="A74" s="40"/>
      <c r="E74" s="22"/>
    </row>
    <row r="75" spans="1:5" x14ac:dyDescent="0.3">
      <c r="A75" s="40"/>
      <c r="E75" s="22"/>
    </row>
    <row r="76" spans="1:5" x14ac:dyDescent="0.3">
      <c r="A76" s="40"/>
      <c r="E76" s="22"/>
    </row>
    <row r="77" spans="1:5" x14ac:dyDescent="0.3">
      <c r="A77" s="40"/>
      <c r="E77" s="22"/>
    </row>
    <row r="78" spans="1:5" x14ac:dyDescent="0.3">
      <c r="A78" s="40"/>
      <c r="E78" s="22"/>
    </row>
    <row r="79" spans="1:5" x14ac:dyDescent="0.3">
      <c r="A79" s="40"/>
      <c r="E79" s="22"/>
    </row>
    <row r="80" spans="1:5" x14ac:dyDescent="0.3">
      <c r="A80" s="40"/>
      <c r="E80" s="22"/>
    </row>
    <row r="81" spans="1:5" x14ac:dyDescent="0.3">
      <c r="A81" s="40"/>
      <c r="E81"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0"/>
  <sheetViews>
    <sheetView workbookViewId="0"/>
  </sheetViews>
  <sheetFormatPr defaultRowHeight="18" x14ac:dyDescent="0.3"/>
  <sheetData>
    <row r="1" spans="1:13" ht="17.399999999999999" x14ac:dyDescent="0.3">
      <c r="A1" s="225" t="s">
        <v>143</v>
      </c>
      <c r="B1" s="225"/>
      <c r="C1" s="225"/>
      <c r="H1" s="217" t="s">
        <v>144</v>
      </c>
      <c r="I1" s="217"/>
      <c r="J1" s="217"/>
      <c r="K1" s="217"/>
    </row>
    <row r="3" spans="1:13" ht="17.399999999999999" x14ac:dyDescent="0.3">
      <c r="A3" s="218" t="s">
        <v>193</v>
      </c>
      <c r="B3" s="218"/>
      <c r="C3" s="218"/>
      <c r="D3" s="218"/>
      <c r="E3" s="218"/>
      <c r="F3" s="218"/>
      <c r="G3" s="218"/>
      <c r="H3" s="218"/>
      <c r="I3" s="218"/>
      <c r="J3" s="218"/>
      <c r="K3" s="218"/>
    </row>
    <row r="4" spans="1:13" x14ac:dyDescent="0.35">
      <c r="A4" s="114" t="s">
        <v>158</v>
      </c>
      <c r="B4" s="114"/>
      <c r="C4" s="114"/>
      <c r="D4" s="114"/>
      <c r="E4" s="114"/>
      <c r="F4" s="114"/>
      <c r="G4" s="114"/>
      <c r="H4" s="114"/>
      <c r="I4" s="114"/>
      <c r="J4" s="114"/>
      <c r="K4" s="114"/>
    </row>
    <row r="5" spans="1:13" x14ac:dyDescent="0.35">
      <c r="A5" s="131"/>
      <c r="B5" s="114"/>
      <c r="C5" s="131"/>
      <c r="D5" s="114"/>
      <c r="E5" s="114"/>
      <c r="F5" s="114"/>
      <c r="G5" s="114"/>
      <c r="H5" s="114"/>
      <c r="I5" s="114"/>
      <c r="J5" s="114"/>
      <c r="K5" s="114"/>
    </row>
    <row r="6" spans="1:13" x14ac:dyDescent="0.35">
      <c r="H6" s="219" t="s">
        <v>156</v>
      </c>
      <c r="I6" s="219"/>
      <c r="J6" s="219"/>
      <c r="K6" s="219"/>
    </row>
    <row r="7" spans="1:13" ht="104.4" x14ac:dyDescent="0.3">
      <c r="A7" s="223" t="s">
        <v>14</v>
      </c>
      <c r="B7" s="223" t="s">
        <v>145</v>
      </c>
      <c r="C7" s="223" t="s">
        <v>146</v>
      </c>
      <c r="D7" s="220" t="s">
        <v>147</v>
      </c>
      <c r="E7" s="222"/>
      <c r="F7" s="223" t="s">
        <v>148</v>
      </c>
      <c r="G7" s="220" t="s">
        <v>38</v>
      </c>
      <c r="H7" s="221"/>
      <c r="I7" s="221"/>
      <c r="J7" s="221"/>
      <c r="K7" s="222"/>
    </row>
    <row r="8" spans="1:13" ht="139.19999999999999" x14ac:dyDescent="0.3">
      <c r="A8" s="226"/>
      <c r="B8" s="226"/>
      <c r="C8" s="226"/>
      <c r="D8" s="223" t="s">
        <v>125</v>
      </c>
      <c r="E8" s="223" t="s">
        <v>149</v>
      </c>
      <c r="F8" s="226"/>
      <c r="G8" s="223" t="s">
        <v>125</v>
      </c>
      <c r="H8" s="223" t="s">
        <v>150</v>
      </c>
      <c r="I8" s="214" t="s">
        <v>151</v>
      </c>
      <c r="J8" s="215"/>
      <c r="K8" s="216"/>
    </row>
    <row r="9" spans="1:13" ht="104.4" x14ac:dyDescent="0.3">
      <c r="A9" s="224"/>
      <c r="B9" s="224"/>
      <c r="C9" s="224"/>
      <c r="D9" s="224"/>
      <c r="E9" s="224"/>
      <c r="F9" s="224"/>
      <c r="G9" s="224"/>
      <c r="H9" s="224"/>
      <c r="I9" s="132" t="s">
        <v>194</v>
      </c>
      <c r="J9" s="132" t="s">
        <v>195</v>
      </c>
      <c r="K9" s="132" t="s">
        <v>152</v>
      </c>
    </row>
    <row r="10" spans="1:13" ht="17.399999999999999" x14ac:dyDescent="0.3">
      <c r="A10" s="95"/>
      <c r="B10" s="95" t="s">
        <v>153</v>
      </c>
      <c r="C10" s="95"/>
      <c r="D10" s="101">
        <f>D12+D13+D16</f>
        <v>48402866559</v>
      </c>
      <c r="E10" s="101">
        <f t="shared" ref="E10:J10" si="0">E12+E13+E16</f>
        <v>0</v>
      </c>
      <c r="F10" s="101">
        <f t="shared" si="0"/>
        <v>15350000000</v>
      </c>
      <c r="G10" s="101">
        <f t="shared" si="0"/>
        <v>12630000000</v>
      </c>
      <c r="H10" s="101">
        <f t="shared" si="0"/>
        <v>0</v>
      </c>
      <c r="I10" s="101">
        <f t="shared" si="0"/>
        <v>8728000000</v>
      </c>
      <c r="J10" s="101">
        <f t="shared" si="0"/>
        <v>3902000000</v>
      </c>
      <c r="K10" s="101">
        <f t="shared" ref="K10" si="1">K12</f>
        <v>0</v>
      </c>
      <c r="L10" s="157">
        <f>G10-G48</f>
        <v>12629910000</v>
      </c>
    </row>
    <row r="11" spans="1:13" ht="121.8" x14ac:dyDescent="0.3">
      <c r="A11" s="95" t="s">
        <v>15</v>
      </c>
      <c r="B11" s="133" t="s">
        <v>128</v>
      </c>
      <c r="C11" s="95"/>
      <c r="D11" s="101">
        <f>D12</f>
        <v>17500000000</v>
      </c>
      <c r="E11" s="101">
        <f t="shared" ref="E11:J11" si="2">E12</f>
        <v>0</v>
      </c>
      <c r="F11" s="101">
        <f t="shared" si="2"/>
        <v>15350000000</v>
      </c>
      <c r="G11" s="101">
        <f t="shared" si="2"/>
        <v>650000000</v>
      </c>
      <c r="H11" s="101">
        <f t="shared" si="2"/>
        <v>0</v>
      </c>
      <c r="I11" s="101"/>
      <c r="J11" s="101">
        <f t="shared" si="2"/>
        <v>650000000</v>
      </c>
      <c r="K11" s="101"/>
    </row>
    <row r="12" spans="1:13" ht="36" x14ac:dyDescent="0.3">
      <c r="A12" s="134">
        <v>1</v>
      </c>
      <c r="B12" s="135" t="s">
        <v>154</v>
      </c>
      <c r="C12" s="136" t="s">
        <v>155</v>
      </c>
      <c r="D12" s="137">
        <v>17500000000</v>
      </c>
      <c r="E12" s="135"/>
      <c r="F12" s="138">
        <v>15350000000</v>
      </c>
      <c r="G12" s="138">
        <f>H12+I12+J12</f>
        <v>650000000</v>
      </c>
      <c r="H12" s="138"/>
      <c r="I12" s="138"/>
      <c r="J12" s="138">
        <v>650000000</v>
      </c>
      <c r="K12" s="138"/>
      <c r="M12" s="139"/>
    </row>
    <row r="13" spans="1:13" ht="104.4" x14ac:dyDescent="0.3">
      <c r="A13" s="95" t="s">
        <v>16</v>
      </c>
      <c r="B13" s="140" t="s">
        <v>159</v>
      </c>
      <c r="C13" s="95"/>
      <c r="D13" s="141">
        <f>SUM(D14:D15)</f>
        <v>17891000000</v>
      </c>
      <c r="E13" s="141">
        <f t="shared" ref="E13:J13" si="3">SUM(E14:E15)</f>
        <v>0</v>
      </c>
      <c r="F13" s="141">
        <f t="shared" si="3"/>
        <v>0</v>
      </c>
      <c r="G13" s="141">
        <f t="shared" si="3"/>
        <v>2811000000</v>
      </c>
      <c r="H13" s="141">
        <f t="shared" si="3"/>
        <v>0</v>
      </c>
      <c r="I13" s="141"/>
      <c r="J13" s="141">
        <f t="shared" si="3"/>
        <v>2811000000</v>
      </c>
      <c r="K13" s="96"/>
    </row>
    <row r="14" spans="1:13" ht="252" x14ac:dyDescent="0.35">
      <c r="A14" s="134"/>
      <c r="B14" s="142" t="s">
        <v>184</v>
      </c>
      <c r="C14" s="134" t="s">
        <v>196</v>
      </c>
      <c r="D14" s="137">
        <v>9891000000</v>
      </c>
      <c r="E14" s="137"/>
      <c r="F14" s="137"/>
      <c r="G14" s="137">
        <f>H14+I14+J14</f>
        <v>222300000</v>
      </c>
      <c r="H14" s="137"/>
      <c r="I14" s="137"/>
      <c r="J14" s="137">
        <v>222300000</v>
      </c>
      <c r="K14" s="143"/>
    </row>
    <row r="15" spans="1:13" ht="306" x14ac:dyDescent="0.35">
      <c r="A15" s="134"/>
      <c r="B15" s="142" t="s">
        <v>197</v>
      </c>
      <c r="C15" s="134">
        <v>2025</v>
      </c>
      <c r="D15" s="137">
        <v>8000000000</v>
      </c>
      <c r="E15" s="137"/>
      <c r="F15" s="137"/>
      <c r="G15" s="137">
        <f>H15+I15+J15</f>
        <v>2588700000</v>
      </c>
      <c r="H15" s="137"/>
      <c r="I15" s="137"/>
      <c r="J15" s="137">
        <v>2588700000</v>
      </c>
      <c r="K15" s="143"/>
    </row>
    <row r="16" spans="1:13" ht="17.399999999999999" x14ac:dyDescent="0.3">
      <c r="A16" s="95" t="s">
        <v>42</v>
      </c>
      <c r="B16" s="96" t="s">
        <v>198</v>
      </c>
      <c r="C16" s="95"/>
      <c r="D16" s="141">
        <f>D17+D31</f>
        <v>13011866559</v>
      </c>
      <c r="E16" s="144">
        <f t="shared" ref="E16:J16" si="4">E17+E31</f>
        <v>0</v>
      </c>
      <c r="F16" s="144">
        <f t="shared" si="4"/>
        <v>0</v>
      </c>
      <c r="G16" s="144">
        <f t="shared" si="4"/>
        <v>9169000000</v>
      </c>
      <c r="H16" s="144">
        <f t="shared" si="4"/>
        <v>0</v>
      </c>
      <c r="I16" s="144">
        <f t="shared" si="4"/>
        <v>8728000000</v>
      </c>
      <c r="J16" s="144">
        <f t="shared" si="4"/>
        <v>441000000</v>
      </c>
      <c r="K16" s="96"/>
    </row>
    <row r="17" spans="1:11" ht="234" x14ac:dyDescent="0.3">
      <c r="A17" s="145" t="s">
        <v>17</v>
      </c>
      <c r="B17" s="146" t="s">
        <v>199</v>
      </c>
      <c r="C17" s="145"/>
      <c r="D17" s="147">
        <f>D18+D19</f>
        <v>4721700000</v>
      </c>
      <c r="E17" s="147">
        <f t="shared" ref="E17:J17" si="5">E18+E19</f>
        <v>0</v>
      </c>
      <c r="F17" s="147">
        <f t="shared" si="5"/>
        <v>0</v>
      </c>
      <c r="G17" s="147">
        <f t="shared" si="5"/>
        <v>3280000000</v>
      </c>
      <c r="H17" s="147">
        <f t="shared" si="5"/>
        <v>0</v>
      </c>
      <c r="I17" s="147">
        <f t="shared" si="5"/>
        <v>3119000000</v>
      </c>
      <c r="J17" s="147">
        <f t="shared" si="5"/>
        <v>161000000</v>
      </c>
      <c r="K17" s="148"/>
    </row>
    <row r="18" spans="1:11" ht="234" x14ac:dyDescent="0.3">
      <c r="A18" s="134" t="s">
        <v>200</v>
      </c>
      <c r="B18" s="142" t="s">
        <v>201</v>
      </c>
      <c r="C18" s="134">
        <v>2025</v>
      </c>
      <c r="D18" s="137">
        <v>616000000</v>
      </c>
      <c r="E18" s="137"/>
      <c r="F18" s="137"/>
      <c r="G18" s="137">
        <f>H18+I18+J18</f>
        <v>616000000</v>
      </c>
      <c r="H18" s="137"/>
      <c r="I18" s="137">
        <v>560000000</v>
      </c>
      <c r="J18" s="137">
        <v>56000000</v>
      </c>
      <c r="K18" s="135"/>
    </row>
    <row r="19" spans="1:11" ht="306" x14ac:dyDescent="0.3">
      <c r="A19" s="134" t="s">
        <v>202</v>
      </c>
      <c r="B19" s="142" t="s">
        <v>203</v>
      </c>
      <c r="C19" s="134"/>
      <c r="D19" s="149">
        <f>SUM(D20:D30)</f>
        <v>4105700000</v>
      </c>
      <c r="E19" s="149">
        <f t="shared" ref="E19:J19" si="6">SUM(E20:E30)</f>
        <v>0</v>
      </c>
      <c r="F19" s="149">
        <f t="shared" si="6"/>
        <v>0</v>
      </c>
      <c r="G19" s="149">
        <f t="shared" si="6"/>
        <v>2664000000</v>
      </c>
      <c r="H19" s="149">
        <f t="shared" si="6"/>
        <v>0</v>
      </c>
      <c r="I19" s="149">
        <f t="shared" si="6"/>
        <v>2559000000</v>
      </c>
      <c r="J19" s="149">
        <f t="shared" si="6"/>
        <v>105000000</v>
      </c>
      <c r="K19" s="135"/>
    </row>
    <row r="20" spans="1:11" ht="409.6" x14ac:dyDescent="0.3">
      <c r="A20" s="134">
        <v>1</v>
      </c>
      <c r="B20" s="142" t="s">
        <v>204</v>
      </c>
      <c r="C20" s="134">
        <v>2025</v>
      </c>
      <c r="D20" s="137">
        <v>158000000</v>
      </c>
      <c r="E20" s="137"/>
      <c r="F20" s="137"/>
      <c r="G20" s="137">
        <f>H20+I20+J20</f>
        <v>158000000</v>
      </c>
      <c r="H20" s="137"/>
      <c r="I20" s="137">
        <v>151800000</v>
      </c>
      <c r="J20" s="137">
        <v>6200000</v>
      </c>
      <c r="K20" s="135"/>
    </row>
    <row r="21" spans="1:11" ht="234" x14ac:dyDescent="0.35">
      <c r="A21" s="134">
        <v>2</v>
      </c>
      <c r="B21" s="150" t="s">
        <v>205</v>
      </c>
      <c r="C21" s="134">
        <v>2025</v>
      </c>
      <c r="D21" s="137">
        <v>295000000</v>
      </c>
      <c r="E21" s="137"/>
      <c r="F21" s="137"/>
      <c r="G21" s="137">
        <f t="shared" ref="G21:G29" si="7">H21+I21+J21</f>
        <v>295000000</v>
      </c>
      <c r="H21" s="137"/>
      <c r="I21" s="137">
        <v>283300000</v>
      </c>
      <c r="J21" s="137">
        <v>11700000</v>
      </c>
      <c r="K21" s="143"/>
    </row>
    <row r="22" spans="1:11" ht="234" x14ac:dyDescent="0.3">
      <c r="A22" s="134">
        <v>3</v>
      </c>
      <c r="B22" s="142" t="s">
        <v>206</v>
      </c>
      <c r="C22" s="134" t="s">
        <v>207</v>
      </c>
      <c r="D22" s="137">
        <v>963400000</v>
      </c>
      <c r="E22" s="137"/>
      <c r="F22" s="137"/>
      <c r="G22" s="137">
        <f t="shared" si="7"/>
        <v>43590000</v>
      </c>
      <c r="H22" s="137"/>
      <c r="I22" s="137">
        <v>41790000</v>
      </c>
      <c r="J22" s="137">
        <v>1800000</v>
      </c>
      <c r="K22" s="135"/>
    </row>
    <row r="23" spans="1:11" ht="306" x14ac:dyDescent="0.3">
      <c r="A23" s="134">
        <v>4</v>
      </c>
      <c r="B23" s="142" t="s">
        <v>208</v>
      </c>
      <c r="C23" s="134">
        <v>2025</v>
      </c>
      <c r="D23" s="137">
        <v>315000000</v>
      </c>
      <c r="E23" s="137"/>
      <c r="F23" s="137"/>
      <c r="G23" s="137">
        <f t="shared" si="7"/>
        <v>315000000</v>
      </c>
      <c r="H23" s="137"/>
      <c r="I23" s="137">
        <v>302700000</v>
      </c>
      <c r="J23" s="137">
        <v>12300000</v>
      </c>
      <c r="K23" s="135"/>
    </row>
    <row r="24" spans="1:11" ht="360" x14ac:dyDescent="0.3">
      <c r="A24" s="134">
        <v>5</v>
      </c>
      <c r="B24" s="142" t="s">
        <v>209</v>
      </c>
      <c r="C24" s="134">
        <v>2025</v>
      </c>
      <c r="D24" s="137">
        <v>480000000</v>
      </c>
      <c r="E24" s="137"/>
      <c r="F24" s="137"/>
      <c r="G24" s="137">
        <f t="shared" si="7"/>
        <v>480000000</v>
      </c>
      <c r="H24" s="137"/>
      <c r="I24" s="137">
        <v>461300000</v>
      </c>
      <c r="J24" s="137">
        <v>18700000</v>
      </c>
      <c r="K24" s="135"/>
    </row>
    <row r="25" spans="1:11" ht="306" x14ac:dyDescent="0.3">
      <c r="A25" s="134">
        <v>6</v>
      </c>
      <c r="B25" s="142" t="s">
        <v>210</v>
      </c>
      <c r="C25" s="134" t="s">
        <v>207</v>
      </c>
      <c r="D25" s="137">
        <v>630000000</v>
      </c>
      <c r="E25" s="137"/>
      <c r="F25" s="137"/>
      <c r="G25" s="137">
        <f t="shared" si="7"/>
        <v>167600000</v>
      </c>
      <c r="H25" s="137"/>
      <c r="I25" s="137">
        <v>161000000</v>
      </c>
      <c r="J25" s="137">
        <v>6600000</v>
      </c>
      <c r="K25" s="135"/>
    </row>
    <row r="26" spans="1:11" ht="342" x14ac:dyDescent="0.3">
      <c r="A26" s="134">
        <v>7</v>
      </c>
      <c r="B26" s="142" t="s">
        <v>211</v>
      </c>
      <c r="C26" s="134">
        <v>2025</v>
      </c>
      <c r="D26" s="137">
        <v>522300000</v>
      </c>
      <c r="E26" s="137"/>
      <c r="F26" s="137"/>
      <c r="G26" s="137">
        <f t="shared" si="7"/>
        <v>522300000</v>
      </c>
      <c r="H26" s="137"/>
      <c r="I26" s="137">
        <v>501800000</v>
      </c>
      <c r="J26" s="137">
        <v>20500000</v>
      </c>
      <c r="K26" s="135"/>
    </row>
    <row r="27" spans="1:11" ht="342" x14ac:dyDescent="0.3">
      <c r="A27" s="134">
        <v>8</v>
      </c>
      <c r="B27" s="142" t="s">
        <v>212</v>
      </c>
      <c r="C27" s="134">
        <v>2025</v>
      </c>
      <c r="D27" s="137">
        <v>412900000</v>
      </c>
      <c r="E27" s="137"/>
      <c r="F27" s="137"/>
      <c r="G27" s="137">
        <f t="shared" si="7"/>
        <v>412900000</v>
      </c>
      <c r="H27" s="137"/>
      <c r="I27" s="137">
        <v>396800000</v>
      </c>
      <c r="J27" s="137">
        <v>16100000</v>
      </c>
      <c r="K27" s="135"/>
    </row>
    <row r="28" spans="1:11" ht="306" x14ac:dyDescent="0.3">
      <c r="A28" s="134">
        <v>9</v>
      </c>
      <c r="B28" s="142" t="s">
        <v>213</v>
      </c>
      <c r="C28" s="134">
        <v>2025</v>
      </c>
      <c r="D28" s="137">
        <v>269550000</v>
      </c>
      <c r="E28" s="137"/>
      <c r="F28" s="137"/>
      <c r="G28" s="137">
        <f t="shared" si="7"/>
        <v>210000000</v>
      </c>
      <c r="H28" s="137"/>
      <c r="I28" s="137">
        <v>201600000</v>
      </c>
      <c r="J28" s="137">
        <v>8400000</v>
      </c>
      <c r="K28" s="135"/>
    </row>
    <row r="29" spans="1:11" ht="270" x14ac:dyDescent="0.3">
      <c r="A29" s="134">
        <v>10</v>
      </c>
      <c r="B29" s="142" t="s">
        <v>214</v>
      </c>
      <c r="C29" s="134">
        <v>2025</v>
      </c>
      <c r="D29" s="137">
        <v>59550000</v>
      </c>
      <c r="E29" s="137"/>
      <c r="F29" s="137"/>
      <c r="G29" s="137">
        <f t="shared" si="7"/>
        <v>59540000</v>
      </c>
      <c r="H29" s="137"/>
      <c r="I29" s="137">
        <v>56840000</v>
      </c>
      <c r="J29" s="137">
        <v>2700000</v>
      </c>
      <c r="K29" s="135"/>
    </row>
    <row r="30" spans="1:11" x14ac:dyDescent="0.3">
      <c r="A30" s="134">
        <v>11</v>
      </c>
      <c r="B30" s="135" t="s">
        <v>215</v>
      </c>
      <c r="C30" s="134"/>
      <c r="D30" s="135"/>
      <c r="E30" s="135"/>
      <c r="F30" s="135"/>
      <c r="G30" s="149">
        <f>H30+I30+J30</f>
        <v>70000</v>
      </c>
      <c r="H30" s="135"/>
      <c r="I30" s="137">
        <v>70000</v>
      </c>
      <c r="J30" s="135"/>
      <c r="K30" s="135"/>
    </row>
    <row r="31" spans="1:11" ht="144" x14ac:dyDescent="0.35">
      <c r="A31" s="145" t="s">
        <v>18</v>
      </c>
      <c r="B31" s="151" t="s">
        <v>216</v>
      </c>
      <c r="C31" s="145"/>
      <c r="D31" s="152">
        <f>SUM(D32:D48)</f>
        <v>8290166559</v>
      </c>
      <c r="E31" s="152">
        <f t="shared" ref="E31:J31" si="8">SUM(E32:E48)</f>
        <v>0</v>
      </c>
      <c r="F31" s="152">
        <f t="shared" si="8"/>
        <v>0</v>
      </c>
      <c r="G31" s="152">
        <f t="shared" si="8"/>
        <v>5889000000</v>
      </c>
      <c r="H31" s="152">
        <f t="shared" si="8"/>
        <v>0</v>
      </c>
      <c r="I31" s="152">
        <f t="shared" si="8"/>
        <v>5609000000</v>
      </c>
      <c r="J31" s="152">
        <f t="shared" si="8"/>
        <v>280000000</v>
      </c>
      <c r="K31" s="153"/>
    </row>
    <row r="32" spans="1:11" ht="360" x14ac:dyDescent="0.35">
      <c r="A32" s="154">
        <v>1</v>
      </c>
      <c r="B32" s="155" t="s">
        <v>217</v>
      </c>
      <c r="C32" s="154">
        <v>2025</v>
      </c>
      <c r="D32" s="156">
        <v>299300000</v>
      </c>
      <c r="E32" s="150"/>
      <c r="F32" s="150"/>
      <c r="G32" s="156">
        <f>H32+I32+J32</f>
        <v>220500000</v>
      </c>
      <c r="H32" s="150"/>
      <c r="I32" s="156">
        <v>210000000</v>
      </c>
      <c r="J32" s="156">
        <v>10500000</v>
      </c>
      <c r="K32" s="150"/>
    </row>
    <row r="33" spans="1:11" ht="342" x14ac:dyDescent="0.35">
      <c r="A33" s="154">
        <v>2</v>
      </c>
      <c r="B33" s="155" t="s">
        <v>218</v>
      </c>
      <c r="C33" s="154">
        <v>2025</v>
      </c>
      <c r="D33" s="156">
        <v>408050000</v>
      </c>
      <c r="E33" s="150"/>
      <c r="F33" s="150"/>
      <c r="G33" s="156">
        <f>H33+I33+J33</f>
        <v>299900000</v>
      </c>
      <c r="H33" s="150"/>
      <c r="I33" s="156">
        <v>285200000</v>
      </c>
      <c r="J33" s="156">
        <v>14700000</v>
      </c>
      <c r="K33" s="150"/>
    </row>
    <row r="34" spans="1:11" ht="324" x14ac:dyDescent="0.35">
      <c r="A34" s="154">
        <v>3</v>
      </c>
      <c r="B34" s="155" t="s">
        <v>219</v>
      </c>
      <c r="C34" s="154">
        <v>2025</v>
      </c>
      <c r="D34" s="156">
        <v>172600000</v>
      </c>
      <c r="E34" s="150"/>
      <c r="F34" s="150"/>
      <c r="G34" s="156">
        <f t="shared" ref="G34:G47" si="9">H34+I34+J34</f>
        <v>126860000</v>
      </c>
      <c r="H34" s="150"/>
      <c r="I34" s="156">
        <v>120820000</v>
      </c>
      <c r="J34" s="156">
        <v>6040000</v>
      </c>
      <c r="K34" s="150"/>
    </row>
    <row r="35" spans="1:11" ht="306" x14ac:dyDescent="0.35">
      <c r="A35" s="154">
        <v>4</v>
      </c>
      <c r="B35" s="155" t="s">
        <v>220</v>
      </c>
      <c r="C35" s="154">
        <v>2025</v>
      </c>
      <c r="D35" s="156">
        <v>465270000</v>
      </c>
      <c r="E35" s="150"/>
      <c r="F35" s="150"/>
      <c r="G35" s="156">
        <f t="shared" si="9"/>
        <v>341970000</v>
      </c>
      <c r="H35" s="150"/>
      <c r="I35" s="156">
        <v>325620000</v>
      </c>
      <c r="J35" s="156">
        <v>16350000</v>
      </c>
      <c r="K35" s="150"/>
    </row>
    <row r="36" spans="1:11" ht="409.6" x14ac:dyDescent="0.35">
      <c r="A36" s="154">
        <v>5</v>
      </c>
      <c r="B36" s="155" t="s">
        <v>221</v>
      </c>
      <c r="C36" s="154">
        <v>2025</v>
      </c>
      <c r="D36" s="156">
        <v>188300000</v>
      </c>
      <c r="E36" s="150"/>
      <c r="F36" s="150"/>
      <c r="G36" s="156">
        <f t="shared" si="9"/>
        <v>138410000</v>
      </c>
      <c r="H36" s="150"/>
      <c r="I36" s="156">
        <v>131480000</v>
      </c>
      <c r="J36" s="156">
        <v>6930000</v>
      </c>
      <c r="K36" s="150"/>
    </row>
    <row r="37" spans="1:11" ht="342" x14ac:dyDescent="0.35">
      <c r="A37" s="154">
        <v>6</v>
      </c>
      <c r="B37" s="155" t="s">
        <v>222</v>
      </c>
      <c r="C37" s="154">
        <v>2025</v>
      </c>
      <c r="D37" s="156">
        <v>59800000</v>
      </c>
      <c r="E37" s="150"/>
      <c r="F37" s="150"/>
      <c r="G37" s="156">
        <f t="shared" si="9"/>
        <v>43950000</v>
      </c>
      <c r="H37" s="150"/>
      <c r="I37" s="156">
        <v>41860000</v>
      </c>
      <c r="J37" s="156">
        <v>2090000</v>
      </c>
      <c r="K37" s="150"/>
    </row>
    <row r="38" spans="1:11" ht="306" x14ac:dyDescent="0.35">
      <c r="A38" s="154">
        <v>7</v>
      </c>
      <c r="B38" s="155" t="s">
        <v>223</v>
      </c>
      <c r="C38" s="154">
        <v>2025</v>
      </c>
      <c r="D38" s="156">
        <v>450000000</v>
      </c>
      <c r="E38" s="150"/>
      <c r="F38" s="150"/>
      <c r="G38" s="156">
        <f t="shared" si="9"/>
        <v>330800000</v>
      </c>
      <c r="H38" s="150"/>
      <c r="I38" s="156">
        <v>315000000</v>
      </c>
      <c r="J38" s="156">
        <v>15800000</v>
      </c>
      <c r="K38" s="150"/>
    </row>
    <row r="39" spans="1:11" ht="288" x14ac:dyDescent="0.35">
      <c r="A39" s="154">
        <v>8</v>
      </c>
      <c r="B39" s="155" t="s">
        <v>224</v>
      </c>
      <c r="C39" s="154">
        <v>2025</v>
      </c>
      <c r="D39" s="156">
        <v>350000000</v>
      </c>
      <c r="E39" s="150"/>
      <c r="F39" s="150"/>
      <c r="G39" s="156">
        <f t="shared" si="9"/>
        <v>257300000</v>
      </c>
      <c r="H39" s="150"/>
      <c r="I39" s="156">
        <v>245000000</v>
      </c>
      <c r="J39" s="156">
        <v>12300000</v>
      </c>
      <c r="K39" s="150"/>
    </row>
    <row r="40" spans="1:11" ht="342" x14ac:dyDescent="0.35">
      <c r="A40" s="154">
        <v>9</v>
      </c>
      <c r="B40" s="155" t="s">
        <v>225</v>
      </c>
      <c r="C40" s="154">
        <v>2025</v>
      </c>
      <c r="D40" s="156">
        <v>1010000000</v>
      </c>
      <c r="E40" s="150"/>
      <c r="F40" s="150"/>
      <c r="G40" s="156">
        <f t="shared" si="9"/>
        <v>742400000</v>
      </c>
      <c r="H40" s="150"/>
      <c r="I40" s="156">
        <v>707000000</v>
      </c>
      <c r="J40" s="156">
        <v>35400000</v>
      </c>
      <c r="K40" s="150"/>
    </row>
    <row r="41" spans="1:11" ht="288" x14ac:dyDescent="0.35">
      <c r="A41" s="154">
        <v>10</v>
      </c>
      <c r="B41" s="155" t="s">
        <v>226</v>
      </c>
      <c r="C41" s="154">
        <v>2025</v>
      </c>
      <c r="D41" s="156">
        <v>350000000</v>
      </c>
      <c r="E41" s="150"/>
      <c r="F41" s="150"/>
      <c r="G41" s="156">
        <f t="shared" si="9"/>
        <v>257300000</v>
      </c>
      <c r="H41" s="150"/>
      <c r="I41" s="156">
        <v>245000000</v>
      </c>
      <c r="J41" s="156">
        <v>12300000</v>
      </c>
      <c r="K41" s="150"/>
    </row>
    <row r="42" spans="1:11" ht="396" x14ac:dyDescent="0.35">
      <c r="A42" s="154">
        <v>11</v>
      </c>
      <c r="B42" s="155" t="s">
        <v>227</v>
      </c>
      <c r="C42" s="154">
        <v>2025</v>
      </c>
      <c r="D42" s="156">
        <v>450000000</v>
      </c>
      <c r="E42" s="150"/>
      <c r="F42" s="150"/>
      <c r="G42" s="156">
        <f t="shared" si="9"/>
        <v>330800000</v>
      </c>
      <c r="H42" s="150"/>
      <c r="I42" s="156">
        <v>315000000</v>
      </c>
      <c r="J42" s="156">
        <v>15800000</v>
      </c>
      <c r="K42" s="150"/>
    </row>
    <row r="43" spans="1:11" ht="270" x14ac:dyDescent="0.35">
      <c r="A43" s="154">
        <v>12</v>
      </c>
      <c r="B43" s="155" t="s">
        <v>228</v>
      </c>
      <c r="C43" s="154">
        <v>2025</v>
      </c>
      <c r="D43" s="156">
        <v>333300000</v>
      </c>
      <c r="E43" s="150"/>
      <c r="F43" s="150"/>
      <c r="G43" s="156">
        <f t="shared" si="9"/>
        <v>244800000</v>
      </c>
      <c r="H43" s="150"/>
      <c r="I43" s="156">
        <v>233100000</v>
      </c>
      <c r="J43" s="156">
        <v>11700000</v>
      </c>
      <c r="K43" s="150"/>
    </row>
    <row r="44" spans="1:11" ht="324" x14ac:dyDescent="0.35">
      <c r="A44" s="154">
        <v>13</v>
      </c>
      <c r="B44" s="155" t="s">
        <v>229</v>
      </c>
      <c r="C44" s="154">
        <v>2025</v>
      </c>
      <c r="D44" s="156">
        <v>802200000</v>
      </c>
      <c r="E44" s="150"/>
      <c r="F44" s="150"/>
      <c r="G44" s="156">
        <f t="shared" si="9"/>
        <v>589620000</v>
      </c>
      <c r="H44" s="150"/>
      <c r="I44" s="156">
        <v>561540000</v>
      </c>
      <c r="J44" s="156">
        <v>28080000</v>
      </c>
      <c r="K44" s="150"/>
    </row>
    <row r="45" spans="1:11" ht="378" x14ac:dyDescent="0.35">
      <c r="A45" s="154">
        <v>14</v>
      </c>
      <c r="B45" s="155" t="s">
        <v>230</v>
      </c>
      <c r="C45" s="154">
        <v>2025</v>
      </c>
      <c r="D45" s="156">
        <v>1961446559</v>
      </c>
      <c r="E45" s="150"/>
      <c r="F45" s="150"/>
      <c r="G45" s="156">
        <f t="shared" si="9"/>
        <v>1441700000</v>
      </c>
      <c r="H45" s="150"/>
      <c r="I45" s="156">
        <v>1374680000</v>
      </c>
      <c r="J45" s="156">
        <v>67020000</v>
      </c>
      <c r="K45" s="150"/>
    </row>
    <row r="46" spans="1:11" ht="360" x14ac:dyDescent="0.35">
      <c r="A46" s="154">
        <v>15</v>
      </c>
      <c r="B46" s="155" t="s">
        <v>231</v>
      </c>
      <c r="C46" s="154" t="s">
        <v>207</v>
      </c>
      <c r="D46" s="156">
        <v>389900000</v>
      </c>
      <c r="E46" s="150"/>
      <c r="F46" s="150"/>
      <c r="G46" s="156">
        <f t="shared" si="9"/>
        <v>81600000</v>
      </c>
      <c r="H46" s="150"/>
      <c r="I46" s="156">
        <v>77700000</v>
      </c>
      <c r="J46" s="156">
        <v>3900000</v>
      </c>
      <c r="K46" s="150"/>
    </row>
    <row r="47" spans="1:11" ht="396" x14ac:dyDescent="0.35">
      <c r="A47" s="154">
        <v>16</v>
      </c>
      <c r="B47" s="155" t="s">
        <v>232</v>
      </c>
      <c r="C47" s="154">
        <v>2025</v>
      </c>
      <c r="D47" s="156">
        <v>600000000</v>
      </c>
      <c r="E47" s="150"/>
      <c r="F47" s="150"/>
      <c r="G47" s="156">
        <f t="shared" si="9"/>
        <v>441000000</v>
      </c>
      <c r="H47" s="150"/>
      <c r="I47" s="156">
        <v>420000000</v>
      </c>
      <c r="J47" s="156">
        <v>21000000</v>
      </c>
      <c r="K47" s="150"/>
    </row>
    <row r="48" spans="1:11" x14ac:dyDescent="0.3">
      <c r="A48" s="154">
        <v>17</v>
      </c>
      <c r="B48" s="135" t="s">
        <v>233</v>
      </c>
      <c r="C48" s="134"/>
      <c r="D48" s="135"/>
      <c r="E48" s="135"/>
      <c r="F48" s="135"/>
      <c r="G48" s="138">
        <f>H48+I48+J48</f>
        <v>90000</v>
      </c>
      <c r="H48" s="135"/>
      <c r="I48" s="135"/>
      <c r="J48" s="156">
        <v>90000</v>
      </c>
      <c r="K48" s="135"/>
    </row>
    <row r="49" ht="14.4" x14ac:dyDescent="0.3"/>
    <row r="50" ht="14.4"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8"/>
  <sheetViews>
    <sheetView workbookViewId="0"/>
  </sheetViews>
  <sheetFormatPr defaultRowHeight="18" x14ac:dyDescent="0.3"/>
  <sheetData>
    <row r="1" spans="1:13" ht="17.399999999999999" x14ac:dyDescent="0.3">
      <c r="A1" s="225" t="s">
        <v>143</v>
      </c>
      <c r="B1" s="225"/>
      <c r="C1" s="225"/>
      <c r="H1" s="217" t="s">
        <v>144</v>
      </c>
      <c r="I1" s="217"/>
      <c r="J1" s="217"/>
      <c r="K1" s="217"/>
    </row>
    <row r="3" spans="1:13" ht="17.399999999999999" x14ac:dyDescent="0.3">
      <c r="A3" s="218" t="s">
        <v>234</v>
      </c>
      <c r="B3" s="218"/>
      <c r="C3" s="218"/>
      <c r="D3" s="218"/>
      <c r="E3" s="218"/>
      <c r="F3" s="218"/>
      <c r="G3" s="218"/>
      <c r="H3" s="218"/>
      <c r="I3" s="218"/>
      <c r="J3" s="218"/>
      <c r="K3" s="218"/>
    </row>
    <row r="4" spans="1:13" x14ac:dyDescent="0.35">
      <c r="A4" s="114" t="s">
        <v>158</v>
      </c>
      <c r="B4" s="114"/>
      <c r="C4" s="114"/>
      <c r="D4" s="114"/>
      <c r="E4" s="114"/>
      <c r="F4" s="114"/>
      <c r="G4" s="114"/>
      <c r="H4" s="114"/>
      <c r="I4" s="114"/>
      <c r="J4" s="114"/>
      <c r="K4" s="114"/>
    </row>
    <row r="5" spans="1:13" x14ac:dyDescent="0.35">
      <c r="A5" s="131"/>
      <c r="B5" s="114"/>
      <c r="C5" s="131"/>
      <c r="D5" s="114"/>
      <c r="E5" s="114"/>
      <c r="F5" s="114"/>
      <c r="G5" s="114"/>
      <c r="H5" s="114"/>
      <c r="I5" s="114"/>
      <c r="J5" s="114"/>
      <c r="K5" s="114"/>
    </row>
    <row r="6" spans="1:13" x14ac:dyDescent="0.35">
      <c r="H6" s="219" t="s">
        <v>156</v>
      </c>
      <c r="I6" s="219"/>
      <c r="J6" s="219"/>
      <c r="K6" s="219"/>
    </row>
    <row r="7" spans="1:13" ht="156.6" x14ac:dyDescent="0.3">
      <c r="A7" s="223" t="s">
        <v>14</v>
      </c>
      <c r="B7" s="223" t="s">
        <v>145</v>
      </c>
      <c r="C7" s="223" t="s">
        <v>146</v>
      </c>
      <c r="D7" s="220" t="s">
        <v>147</v>
      </c>
      <c r="E7" s="222"/>
      <c r="F7" s="223" t="s">
        <v>148</v>
      </c>
      <c r="G7" s="220" t="s">
        <v>235</v>
      </c>
      <c r="H7" s="221"/>
      <c r="I7" s="221"/>
      <c r="J7" s="221"/>
      <c r="K7" s="222"/>
    </row>
    <row r="8" spans="1:13" ht="139.19999999999999" x14ac:dyDescent="0.3">
      <c r="A8" s="226"/>
      <c r="B8" s="226"/>
      <c r="C8" s="226"/>
      <c r="D8" s="223" t="s">
        <v>125</v>
      </c>
      <c r="E8" s="223" t="s">
        <v>149</v>
      </c>
      <c r="F8" s="226"/>
      <c r="G8" s="223" t="s">
        <v>125</v>
      </c>
      <c r="H8" s="223" t="s">
        <v>150</v>
      </c>
      <c r="I8" s="214" t="s">
        <v>151</v>
      </c>
      <c r="J8" s="215"/>
      <c r="K8" s="216"/>
    </row>
    <row r="9" spans="1:13" ht="104.4" x14ac:dyDescent="0.3">
      <c r="A9" s="224"/>
      <c r="B9" s="224"/>
      <c r="C9" s="224"/>
      <c r="D9" s="224"/>
      <c r="E9" s="224"/>
      <c r="F9" s="224"/>
      <c r="G9" s="224"/>
      <c r="H9" s="224"/>
      <c r="I9" s="132" t="s">
        <v>194</v>
      </c>
      <c r="J9" s="132" t="s">
        <v>195</v>
      </c>
      <c r="K9" s="132" t="s">
        <v>152</v>
      </c>
    </row>
    <row r="10" spans="1:13" ht="17.399999999999999" x14ac:dyDescent="0.3">
      <c r="A10" s="95"/>
      <c r="B10" s="95" t="s">
        <v>153</v>
      </c>
      <c r="C10" s="158">
        <f>C13+C18</f>
        <v>0</v>
      </c>
      <c r="D10" s="158">
        <f t="shared" ref="D10:F10" si="0">D13+D18</f>
        <v>0</v>
      </c>
      <c r="E10" s="158">
        <f t="shared" si="0"/>
        <v>0</v>
      </c>
      <c r="F10" s="158">
        <f t="shared" si="0"/>
        <v>0</v>
      </c>
      <c r="G10" s="101">
        <f>G11+G13+G18</f>
        <v>4002288667</v>
      </c>
      <c r="H10" s="101">
        <f t="shared" ref="H10:J10" si="1">H11+H13+H18</f>
        <v>0</v>
      </c>
      <c r="I10" s="101">
        <f t="shared" si="1"/>
        <v>1792785757</v>
      </c>
      <c r="J10" s="101">
        <f t="shared" si="1"/>
        <v>2209502910</v>
      </c>
      <c r="K10" s="101">
        <f t="shared" ref="K10" si="2">K14</f>
        <v>0</v>
      </c>
    </row>
    <row r="11" spans="1:13" ht="121.8" x14ac:dyDescent="0.3">
      <c r="A11" s="95" t="s">
        <v>15</v>
      </c>
      <c r="B11" s="133" t="s">
        <v>128</v>
      </c>
      <c r="C11" s="158"/>
      <c r="D11" s="158"/>
      <c r="E11" s="158"/>
      <c r="F11" s="158"/>
      <c r="G11" s="101">
        <f>G12</f>
        <v>240000000</v>
      </c>
      <c r="H11" s="101">
        <f t="shared" ref="H11:J11" si="3">H12</f>
        <v>0</v>
      </c>
      <c r="I11" s="101">
        <f t="shared" si="3"/>
        <v>0</v>
      </c>
      <c r="J11" s="101">
        <f t="shared" si="3"/>
        <v>240000000</v>
      </c>
      <c r="K11" s="101"/>
    </row>
    <row r="12" spans="1:13" x14ac:dyDescent="0.3">
      <c r="A12" s="134">
        <v>1</v>
      </c>
      <c r="B12" s="135" t="s">
        <v>154</v>
      </c>
      <c r="C12" s="159"/>
      <c r="D12" s="159"/>
      <c r="E12" s="159"/>
      <c r="F12" s="159"/>
      <c r="G12" s="160">
        <f>H12+I12+J12</f>
        <v>240000000</v>
      </c>
      <c r="H12" s="160"/>
      <c r="I12" s="160"/>
      <c r="J12" s="160">
        <v>240000000</v>
      </c>
      <c r="K12" s="101"/>
    </row>
    <row r="13" spans="1:13" ht="208.8" x14ac:dyDescent="0.3">
      <c r="A13" s="95" t="s">
        <v>16</v>
      </c>
      <c r="B13" s="133" t="s">
        <v>236</v>
      </c>
      <c r="C13" s="95"/>
      <c r="D13" s="101">
        <f>D14</f>
        <v>0</v>
      </c>
      <c r="E13" s="101">
        <f t="shared" ref="E13:F13" si="4">E14</f>
        <v>0</v>
      </c>
      <c r="F13" s="101">
        <f t="shared" si="4"/>
        <v>0</v>
      </c>
      <c r="G13" s="101">
        <f>SUM(G14:G17)</f>
        <v>1750222447</v>
      </c>
      <c r="H13" s="101">
        <f t="shared" ref="H13:J13" si="5">SUM(H14:H17)</f>
        <v>0</v>
      </c>
      <c r="I13" s="101">
        <f t="shared" si="5"/>
        <v>0</v>
      </c>
      <c r="J13" s="101">
        <f t="shared" si="5"/>
        <v>1750222447</v>
      </c>
      <c r="K13" s="101"/>
    </row>
    <row r="14" spans="1:13" ht="235.2" x14ac:dyDescent="0.3">
      <c r="A14" s="161">
        <v>1</v>
      </c>
      <c r="B14" s="162" t="s">
        <v>184</v>
      </c>
      <c r="C14" s="136"/>
      <c r="D14" s="137"/>
      <c r="E14" s="135"/>
      <c r="F14" s="138"/>
      <c r="G14" s="138">
        <f>H14+I14+J14</f>
        <v>1384915068</v>
      </c>
      <c r="H14" s="138"/>
      <c r="I14" s="138"/>
      <c r="J14" s="138">
        <v>1384915068</v>
      </c>
      <c r="K14" s="138"/>
      <c r="M14" s="139"/>
    </row>
    <row r="15" spans="1:13" ht="302.39999999999998" x14ac:dyDescent="0.3">
      <c r="A15" s="161">
        <v>2</v>
      </c>
      <c r="B15" s="162" t="s">
        <v>185</v>
      </c>
      <c r="C15" s="136"/>
      <c r="D15" s="137"/>
      <c r="E15" s="135"/>
      <c r="F15" s="138"/>
      <c r="G15" s="138">
        <f t="shared" ref="G15:G17" si="6">H15+I15+J15</f>
        <v>150000000</v>
      </c>
      <c r="H15" s="138"/>
      <c r="I15" s="138"/>
      <c r="J15" s="138">
        <v>150000000</v>
      </c>
      <c r="K15" s="138"/>
      <c r="M15" s="139"/>
    </row>
    <row r="16" spans="1:13" ht="252" x14ac:dyDescent="0.3">
      <c r="A16" s="163">
        <v>3</v>
      </c>
      <c r="B16" s="164" t="s">
        <v>186</v>
      </c>
      <c r="C16" s="136"/>
      <c r="D16" s="137"/>
      <c r="E16" s="135"/>
      <c r="F16" s="138"/>
      <c r="G16" s="138">
        <f t="shared" si="6"/>
        <v>77352115</v>
      </c>
      <c r="H16" s="138"/>
      <c r="I16" s="138"/>
      <c r="J16" s="138">
        <v>77352115</v>
      </c>
      <c r="K16" s="138"/>
      <c r="M16" s="139"/>
    </row>
    <row r="17" spans="1:13" ht="151.19999999999999" x14ac:dyDescent="0.3">
      <c r="A17" s="163">
        <v>4</v>
      </c>
      <c r="B17" s="164" t="s">
        <v>237</v>
      </c>
      <c r="C17" s="136"/>
      <c r="D17" s="137"/>
      <c r="E17" s="135"/>
      <c r="F17" s="138"/>
      <c r="G17" s="138">
        <f t="shared" si="6"/>
        <v>137955264</v>
      </c>
      <c r="H17" s="138"/>
      <c r="I17" s="138"/>
      <c r="J17" s="138">
        <v>137955264</v>
      </c>
      <c r="K17" s="138"/>
      <c r="M17" s="139"/>
    </row>
    <row r="18" spans="1:13" ht="17.399999999999999" x14ac:dyDescent="0.3">
      <c r="A18" s="95" t="s">
        <v>42</v>
      </c>
      <c r="B18" s="96" t="s">
        <v>198</v>
      </c>
      <c r="C18" s="95"/>
      <c r="D18" s="141">
        <f t="shared" ref="D18:J18" si="7">D19+D27</f>
        <v>0</v>
      </c>
      <c r="E18" s="144">
        <f t="shared" si="7"/>
        <v>0</v>
      </c>
      <c r="F18" s="144">
        <f t="shared" si="7"/>
        <v>0</v>
      </c>
      <c r="G18" s="144">
        <f t="shared" si="7"/>
        <v>2012066220</v>
      </c>
      <c r="H18" s="144">
        <f t="shared" si="7"/>
        <v>0</v>
      </c>
      <c r="I18" s="144">
        <f t="shared" si="7"/>
        <v>1792785757</v>
      </c>
      <c r="J18" s="144">
        <f t="shared" si="7"/>
        <v>219280463</v>
      </c>
      <c r="K18" s="96"/>
    </row>
    <row r="19" spans="1:13" ht="270" x14ac:dyDescent="0.3">
      <c r="A19" s="145" t="s">
        <v>17</v>
      </c>
      <c r="B19" s="146" t="s">
        <v>238</v>
      </c>
      <c r="C19" s="145"/>
      <c r="D19" s="147">
        <f>SUM(D20:D26)</f>
        <v>0</v>
      </c>
      <c r="E19" s="147">
        <f t="shared" ref="E19:J19" si="8">SUM(E20:E26)</f>
        <v>0</v>
      </c>
      <c r="F19" s="147">
        <f t="shared" si="8"/>
        <v>0</v>
      </c>
      <c r="G19" s="147">
        <f t="shared" si="8"/>
        <v>430735290</v>
      </c>
      <c r="H19" s="147">
        <f t="shared" si="8"/>
        <v>0</v>
      </c>
      <c r="I19" s="147">
        <f t="shared" si="8"/>
        <v>347454827</v>
      </c>
      <c r="J19" s="147">
        <f t="shared" si="8"/>
        <v>83280463</v>
      </c>
      <c r="K19" s="148"/>
    </row>
    <row r="20" spans="1:13" ht="285.60000000000002" x14ac:dyDescent="0.3">
      <c r="A20" s="97">
        <v>1</v>
      </c>
      <c r="B20" s="162" t="s">
        <v>239</v>
      </c>
      <c r="C20" s="97"/>
      <c r="D20" s="99"/>
      <c r="E20" s="99"/>
      <c r="F20" s="99"/>
      <c r="G20" s="99">
        <f>H20+I20+J20</f>
        <v>57614164</v>
      </c>
      <c r="H20" s="99"/>
      <c r="I20" s="99">
        <v>41414164</v>
      </c>
      <c r="J20" s="99">
        <v>16200000</v>
      </c>
      <c r="K20" s="98"/>
    </row>
    <row r="21" spans="1:13" ht="268.8" x14ac:dyDescent="0.3">
      <c r="A21" s="97">
        <v>2</v>
      </c>
      <c r="B21" s="165" t="s">
        <v>240</v>
      </c>
      <c r="C21" s="97"/>
      <c r="D21" s="99"/>
      <c r="E21" s="99"/>
      <c r="F21" s="99"/>
      <c r="G21" s="99">
        <f t="shared" ref="G21:G26" si="9">H21+I21+J21</f>
        <v>70700000</v>
      </c>
      <c r="H21" s="99"/>
      <c r="I21" s="99">
        <v>54500000</v>
      </c>
      <c r="J21" s="99">
        <v>16200000</v>
      </c>
      <c r="K21" s="166"/>
    </row>
    <row r="22" spans="1:13" ht="285.60000000000002" x14ac:dyDescent="0.3">
      <c r="A22" s="97">
        <v>3</v>
      </c>
      <c r="B22" s="165" t="s">
        <v>241</v>
      </c>
      <c r="C22" s="97"/>
      <c r="D22" s="99"/>
      <c r="E22" s="99"/>
      <c r="F22" s="99"/>
      <c r="G22" s="99">
        <f t="shared" si="9"/>
        <v>125100000</v>
      </c>
      <c r="H22" s="99"/>
      <c r="I22" s="99">
        <v>118700000</v>
      </c>
      <c r="J22" s="99">
        <v>6400000</v>
      </c>
      <c r="K22" s="98"/>
    </row>
    <row r="23" spans="1:13" ht="201.6" x14ac:dyDescent="0.3">
      <c r="A23" s="97">
        <v>4</v>
      </c>
      <c r="B23" s="167" t="s">
        <v>206</v>
      </c>
      <c r="C23" s="97"/>
      <c r="D23" s="99"/>
      <c r="E23" s="99"/>
      <c r="F23" s="99"/>
      <c r="G23" s="99">
        <f t="shared" si="9"/>
        <v>57721126</v>
      </c>
      <c r="H23" s="99"/>
      <c r="I23" s="99">
        <v>13240663</v>
      </c>
      <c r="J23" s="99">
        <v>44480463</v>
      </c>
      <c r="K23" s="98"/>
    </row>
    <row r="24" spans="1:13" ht="319.2" x14ac:dyDescent="0.3">
      <c r="A24" s="97">
        <v>5</v>
      </c>
      <c r="B24" s="168" t="s">
        <v>242</v>
      </c>
      <c r="C24" s="97"/>
      <c r="D24" s="99"/>
      <c r="E24" s="99"/>
      <c r="F24" s="99"/>
      <c r="G24" s="99">
        <f t="shared" si="9"/>
        <v>69000000</v>
      </c>
      <c r="H24" s="99"/>
      <c r="I24" s="99">
        <v>69000000</v>
      </c>
      <c r="J24" s="99"/>
      <c r="K24" s="98"/>
    </row>
    <row r="25" spans="1:13" ht="302.39999999999998" x14ac:dyDescent="0.3">
      <c r="A25" s="97">
        <v>6</v>
      </c>
      <c r="B25" s="169" t="s">
        <v>243</v>
      </c>
      <c r="C25" s="97"/>
      <c r="D25" s="99"/>
      <c r="E25" s="99"/>
      <c r="F25" s="99"/>
      <c r="G25" s="99">
        <f t="shared" si="9"/>
        <v>34600000</v>
      </c>
      <c r="H25" s="99"/>
      <c r="I25" s="99">
        <v>34600000</v>
      </c>
      <c r="J25" s="99"/>
      <c r="K25" s="98"/>
    </row>
    <row r="26" spans="1:13" ht="252" x14ac:dyDescent="0.3">
      <c r="A26" s="97">
        <v>7</v>
      </c>
      <c r="B26" s="170" t="s">
        <v>244</v>
      </c>
      <c r="C26" s="97"/>
      <c r="D26" s="99"/>
      <c r="E26" s="99"/>
      <c r="F26" s="99"/>
      <c r="G26" s="99">
        <f t="shared" si="9"/>
        <v>16000000</v>
      </c>
      <c r="H26" s="99"/>
      <c r="I26" s="99">
        <v>16000000</v>
      </c>
      <c r="J26" s="99"/>
      <c r="K26" s="98"/>
    </row>
    <row r="27" spans="1:13" ht="134.4" x14ac:dyDescent="0.3">
      <c r="A27" s="171" t="s">
        <v>18</v>
      </c>
      <c r="B27" s="172" t="s">
        <v>216</v>
      </c>
      <c r="C27" s="171"/>
      <c r="D27" s="173">
        <f>SUM(D28:D48)</f>
        <v>0</v>
      </c>
      <c r="E27" s="173">
        <f t="shared" ref="E27:J27" si="10">SUM(E28:E48)</f>
        <v>0</v>
      </c>
      <c r="F27" s="173">
        <f t="shared" si="10"/>
        <v>0</v>
      </c>
      <c r="G27" s="173">
        <f t="shared" si="10"/>
        <v>1581330930</v>
      </c>
      <c r="H27" s="173">
        <f t="shared" si="10"/>
        <v>0</v>
      </c>
      <c r="I27" s="173">
        <f t="shared" si="10"/>
        <v>1445330930</v>
      </c>
      <c r="J27" s="173">
        <f t="shared" si="10"/>
        <v>136000000</v>
      </c>
      <c r="K27" s="174"/>
    </row>
    <row r="28" spans="1:13" ht="409.6" x14ac:dyDescent="0.3">
      <c r="A28" s="161">
        <v>1</v>
      </c>
      <c r="B28" s="175" t="s">
        <v>245</v>
      </c>
      <c r="C28" s="176"/>
      <c r="D28" s="177"/>
      <c r="E28" s="178"/>
      <c r="F28" s="178"/>
      <c r="G28" s="177">
        <f>H28+I28+J28</f>
        <v>36885000</v>
      </c>
      <c r="H28" s="178"/>
      <c r="I28" s="177">
        <v>33485000</v>
      </c>
      <c r="J28" s="177">
        <v>3400000</v>
      </c>
      <c r="K28" s="178"/>
    </row>
    <row r="29" spans="1:13" ht="302.39999999999998" x14ac:dyDescent="0.3">
      <c r="A29" s="161">
        <v>2</v>
      </c>
      <c r="B29" s="179" t="s">
        <v>246</v>
      </c>
      <c r="C29" s="176"/>
      <c r="D29" s="177"/>
      <c r="E29" s="178"/>
      <c r="F29" s="178"/>
      <c r="G29" s="177">
        <f>H29+I29+J29</f>
        <v>26700000</v>
      </c>
      <c r="H29" s="178"/>
      <c r="I29" s="177">
        <v>19100000</v>
      </c>
      <c r="J29" s="177">
        <v>7600000</v>
      </c>
      <c r="K29" s="178"/>
    </row>
    <row r="30" spans="1:13" ht="386.4" x14ac:dyDescent="0.3">
      <c r="A30" s="161">
        <v>3</v>
      </c>
      <c r="B30" s="179" t="s">
        <v>247</v>
      </c>
      <c r="C30" s="176"/>
      <c r="D30" s="177"/>
      <c r="E30" s="178"/>
      <c r="F30" s="178"/>
      <c r="G30" s="177">
        <f t="shared" ref="G30:G43" si="11">H30+I30+J30</f>
        <v>109800000</v>
      </c>
      <c r="H30" s="178"/>
      <c r="I30" s="177">
        <v>89400000</v>
      </c>
      <c r="J30" s="177">
        <v>20400000</v>
      </c>
      <c r="K30" s="178"/>
    </row>
    <row r="31" spans="1:13" ht="403.2" x14ac:dyDescent="0.3">
      <c r="A31" s="161">
        <v>4</v>
      </c>
      <c r="B31" s="179" t="s">
        <v>248</v>
      </c>
      <c r="C31" s="176"/>
      <c r="D31" s="177"/>
      <c r="E31" s="178"/>
      <c r="F31" s="178"/>
      <c r="G31" s="177">
        <f t="shared" si="11"/>
        <v>40400000</v>
      </c>
      <c r="H31" s="178"/>
      <c r="I31" s="177">
        <v>38600000</v>
      </c>
      <c r="J31" s="177">
        <v>1800000</v>
      </c>
      <c r="K31" s="178"/>
    </row>
    <row r="32" spans="1:13" ht="403.2" x14ac:dyDescent="0.3">
      <c r="A32" s="161">
        <v>5</v>
      </c>
      <c r="B32" s="180" t="s">
        <v>249</v>
      </c>
      <c r="C32" s="176"/>
      <c r="D32" s="177"/>
      <c r="E32" s="178"/>
      <c r="F32" s="178"/>
      <c r="G32" s="177">
        <f t="shared" si="11"/>
        <v>41400000</v>
      </c>
      <c r="H32" s="178"/>
      <c r="I32" s="177">
        <v>30200000</v>
      </c>
      <c r="J32" s="177">
        <v>11200000</v>
      </c>
      <c r="K32" s="178"/>
    </row>
    <row r="33" spans="1:11" ht="336" x14ac:dyDescent="0.3">
      <c r="A33" s="161">
        <v>6</v>
      </c>
      <c r="B33" s="180" t="s">
        <v>250</v>
      </c>
      <c r="C33" s="176"/>
      <c r="D33" s="177"/>
      <c r="E33" s="178"/>
      <c r="F33" s="178"/>
      <c r="G33" s="177">
        <f t="shared" si="11"/>
        <v>141400000</v>
      </c>
      <c r="H33" s="178"/>
      <c r="I33" s="177">
        <f>95800000+39000000</f>
        <v>134800000</v>
      </c>
      <c r="J33" s="177">
        <v>6600000</v>
      </c>
      <c r="K33" s="178"/>
    </row>
    <row r="34" spans="1:11" ht="16.8" x14ac:dyDescent="0.3">
      <c r="A34" s="161">
        <v>7</v>
      </c>
      <c r="B34" s="181" t="s">
        <v>251</v>
      </c>
      <c r="C34" s="176"/>
      <c r="D34" s="177"/>
      <c r="E34" s="178"/>
      <c r="F34" s="178"/>
      <c r="G34" s="177">
        <f t="shared" si="11"/>
        <v>61600000</v>
      </c>
      <c r="H34" s="178"/>
      <c r="I34" s="177">
        <v>61600000</v>
      </c>
      <c r="J34" s="177"/>
      <c r="K34" s="178"/>
    </row>
    <row r="35" spans="1:11" ht="168" x14ac:dyDescent="0.3">
      <c r="A35" s="161">
        <v>8</v>
      </c>
      <c r="B35" s="181" t="s">
        <v>252</v>
      </c>
      <c r="C35" s="176"/>
      <c r="D35" s="177"/>
      <c r="E35" s="178"/>
      <c r="F35" s="178"/>
      <c r="G35" s="177">
        <f t="shared" si="11"/>
        <v>164500000</v>
      </c>
      <c r="H35" s="178"/>
      <c r="I35" s="177">
        <v>164500000</v>
      </c>
      <c r="J35" s="177"/>
      <c r="K35" s="178"/>
    </row>
    <row r="36" spans="1:11" ht="134.4" x14ac:dyDescent="0.3">
      <c r="A36" s="161">
        <v>9</v>
      </c>
      <c r="B36" s="181" t="s">
        <v>253</v>
      </c>
      <c r="C36" s="176"/>
      <c r="D36" s="177"/>
      <c r="E36" s="178"/>
      <c r="F36" s="178"/>
      <c r="G36" s="177">
        <f t="shared" si="11"/>
        <v>216100000</v>
      </c>
      <c r="H36" s="178"/>
      <c r="I36" s="177">
        <v>216100000</v>
      </c>
      <c r="J36" s="177"/>
      <c r="K36" s="178"/>
    </row>
    <row r="37" spans="1:11" ht="168" x14ac:dyDescent="0.3">
      <c r="A37" s="161">
        <v>10</v>
      </c>
      <c r="B37" s="169" t="s">
        <v>254</v>
      </c>
      <c r="C37" s="176"/>
      <c r="D37" s="177"/>
      <c r="E37" s="178"/>
      <c r="F37" s="178"/>
      <c r="G37" s="177">
        <f t="shared" si="11"/>
        <v>36600000</v>
      </c>
      <c r="H37" s="178"/>
      <c r="I37" s="177">
        <v>36600000</v>
      </c>
      <c r="J37" s="177"/>
      <c r="K37" s="178"/>
    </row>
    <row r="38" spans="1:11" ht="252" x14ac:dyDescent="0.3">
      <c r="A38" s="161">
        <v>11</v>
      </c>
      <c r="B38" s="181" t="s">
        <v>255</v>
      </c>
      <c r="C38" s="176"/>
      <c r="D38" s="177"/>
      <c r="E38" s="178"/>
      <c r="F38" s="178"/>
      <c r="G38" s="177">
        <f t="shared" si="11"/>
        <v>43600000</v>
      </c>
      <c r="H38" s="178"/>
      <c r="I38" s="177">
        <v>43600000</v>
      </c>
      <c r="J38" s="177"/>
      <c r="K38" s="178"/>
    </row>
    <row r="39" spans="1:11" ht="218.4" x14ac:dyDescent="0.3">
      <c r="A39" s="161">
        <v>12</v>
      </c>
      <c r="B39" s="182" t="s">
        <v>256</v>
      </c>
      <c r="C39" s="176"/>
      <c r="D39" s="177"/>
      <c r="E39" s="178"/>
      <c r="F39" s="178"/>
      <c r="G39" s="177">
        <f t="shared" si="11"/>
        <v>12700000</v>
      </c>
      <c r="H39" s="178"/>
      <c r="I39" s="177">
        <v>12700000</v>
      </c>
      <c r="J39" s="177"/>
      <c r="K39" s="178"/>
    </row>
    <row r="40" spans="1:11" ht="168" x14ac:dyDescent="0.3">
      <c r="A40" s="161">
        <v>13</v>
      </c>
      <c r="B40" s="183" t="s">
        <v>257</v>
      </c>
      <c r="C40" s="176"/>
      <c r="D40" s="177"/>
      <c r="E40" s="178"/>
      <c r="F40" s="178"/>
      <c r="G40" s="177">
        <f t="shared" si="11"/>
        <v>41300000</v>
      </c>
      <c r="H40" s="178"/>
      <c r="I40" s="177">
        <v>41300000</v>
      </c>
      <c r="J40" s="177"/>
      <c r="K40" s="178"/>
    </row>
    <row r="41" spans="1:11" ht="201.6" x14ac:dyDescent="0.3">
      <c r="A41" s="161">
        <v>14</v>
      </c>
      <c r="B41" s="183" t="s">
        <v>258</v>
      </c>
      <c r="C41" s="176"/>
      <c r="D41" s="177"/>
      <c r="E41" s="178"/>
      <c r="F41" s="178"/>
      <c r="G41" s="177">
        <f t="shared" si="11"/>
        <v>44061000</v>
      </c>
      <c r="H41" s="178"/>
      <c r="I41" s="177">
        <v>27361000</v>
      </c>
      <c r="J41" s="177">
        <v>16700000</v>
      </c>
      <c r="K41" s="178"/>
    </row>
    <row r="42" spans="1:11" ht="319.2" x14ac:dyDescent="0.3">
      <c r="A42" s="161">
        <v>15</v>
      </c>
      <c r="B42" s="169" t="s">
        <v>259</v>
      </c>
      <c r="C42" s="176"/>
      <c r="D42" s="177"/>
      <c r="E42" s="178"/>
      <c r="F42" s="178"/>
      <c r="G42" s="177">
        <f t="shared" si="11"/>
        <v>109667000</v>
      </c>
      <c r="H42" s="178"/>
      <c r="I42" s="177">
        <v>109667000</v>
      </c>
      <c r="J42" s="177"/>
      <c r="K42" s="178"/>
    </row>
    <row r="43" spans="1:11" ht="268.8" x14ac:dyDescent="0.3">
      <c r="A43" s="161">
        <v>16</v>
      </c>
      <c r="B43" s="169" t="s">
        <v>260</v>
      </c>
      <c r="C43" s="176"/>
      <c r="D43" s="177"/>
      <c r="E43" s="178"/>
      <c r="F43" s="178"/>
      <c r="G43" s="177">
        <f t="shared" si="11"/>
        <v>213500000</v>
      </c>
      <c r="H43" s="178"/>
      <c r="I43" s="177">
        <v>213500000</v>
      </c>
      <c r="J43" s="177"/>
      <c r="K43" s="178"/>
    </row>
    <row r="44" spans="1:11" ht="336" x14ac:dyDescent="0.3">
      <c r="A44" s="161">
        <v>17</v>
      </c>
      <c r="B44" s="181" t="s">
        <v>261</v>
      </c>
      <c r="C44" s="97"/>
      <c r="D44" s="98"/>
      <c r="E44" s="98"/>
      <c r="F44" s="98"/>
      <c r="G44" s="100">
        <f>H44+I44+J44</f>
        <v>9400000</v>
      </c>
      <c r="H44" s="100"/>
      <c r="I44" s="100">
        <v>9400000</v>
      </c>
      <c r="J44" s="177"/>
      <c r="K44" s="100"/>
    </row>
    <row r="45" spans="1:11" ht="403.2" x14ac:dyDescent="0.3">
      <c r="A45" s="161">
        <v>18</v>
      </c>
      <c r="B45" s="175" t="s">
        <v>262</v>
      </c>
      <c r="C45" s="97"/>
      <c r="D45" s="166"/>
      <c r="E45" s="166"/>
      <c r="F45" s="166"/>
      <c r="G45" s="100">
        <f t="shared" ref="G45:G48" si="12">H45+I45+J45</f>
        <v>114600000</v>
      </c>
      <c r="H45" s="100"/>
      <c r="I45" s="100">
        <v>114600000</v>
      </c>
      <c r="J45" s="100"/>
      <c r="K45" s="100"/>
    </row>
    <row r="46" spans="1:11" ht="302.39999999999998" x14ac:dyDescent="0.3">
      <c r="A46" s="161">
        <v>19</v>
      </c>
      <c r="B46" s="181" t="s">
        <v>263</v>
      </c>
      <c r="C46" s="97"/>
      <c r="D46" s="166"/>
      <c r="E46" s="166"/>
      <c r="F46" s="166"/>
      <c r="G46" s="100">
        <f t="shared" si="12"/>
        <v>20700000</v>
      </c>
      <c r="H46" s="100"/>
      <c r="I46" s="100">
        <v>20700000</v>
      </c>
      <c r="J46" s="100"/>
      <c r="K46" s="100"/>
    </row>
    <row r="47" spans="1:11" ht="218.4" x14ac:dyDescent="0.3">
      <c r="A47" s="184">
        <v>20</v>
      </c>
      <c r="B47" s="185" t="s">
        <v>264</v>
      </c>
      <c r="C47" s="97"/>
      <c r="D47" s="166"/>
      <c r="E47" s="166"/>
      <c r="F47" s="166"/>
      <c r="G47" s="100">
        <f t="shared" si="12"/>
        <v>73617930</v>
      </c>
      <c r="H47" s="100"/>
      <c r="I47" s="100">
        <v>28117930</v>
      </c>
      <c r="J47" s="100">
        <v>45500000</v>
      </c>
      <c r="K47" s="100"/>
    </row>
    <row r="48" spans="1:11" ht="151.19999999999999" x14ac:dyDescent="0.3">
      <c r="A48" s="184">
        <v>21</v>
      </c>
      <c r="B48" s="185" t="s">
        <v>265</v>
      </c>
      <c r="C48" s="97"/>
      <c r="D48" s="166"/>
      <c r="E48" s="166"/>
      <c r="F48" s="166"/>
      <c r="G48" s="100">
        <f t="shared" si="12"/>
        <v>22800000</v>
      </c>
      <c r="H48" s="100"/>
      <c r="I48" s="100"/>
      <c r="J48" s="100">
        <v>22800000</v>
      </c>
      <c r="K48" s="10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7"/>
  <sheetViews>
    <sheetView workbookViewId="0"/>
  </sheetViews>
  <sheetFormatPr defaultRowHeight="18" x14ac:dyDescent="0.3"/>
  <sheetData>
    <row r="1" spans="1:12" ht="62.4" x14ac:dyDescent="0.3">
      <c r="A1" s="228" t="s">
        <v>26</v>
      </c>
      <c r="B1" s="228"/>
      <c r="C1" s="102"/>
      <c r="D1" s="102"/>
      <c r="E1" s="102"/>
      <c r="F1" s="102"/>
      <c r="G1" s="102"/>
      <c r="H1" s="102"/>
      <c r="I1" s="102"/>
      <c r="J1" s="50" t="s">
        <v>133</v>
      </c>
      <c r="K1" s="50"/>
    </row>
    <row r="2" spans="1:12" ht="41.4" x14ac:dyDescent="0.3">
      <c r="A2" s="228" t="s">
        <v>86</v>
      </c>
      <c r="B2" s="228"/>
      <c r="C2" s="50"/>
      <c r="D2" s="50"/>
      <c r="E2" s="50"/>
      <c r="F2" s="50"/>
      <c r="G2" s="50"/>
      <c r="H2" s="50"/>
      <c r="I2" s="50"/>
      <c r="J2" s="50"/>
      <c r="K2" s="41"/>
    </row>
    <row r="3" spans="1:12" ht="234" x14ac:dyDescent="0.3">
      <c r="A3" s="50" t="s">
        <v>134</v>
      </c>
      <c r="B3" s="50"/>
      <c r="C3" s="50"/>
      <c r="D3" s="50"/>
      <c r="E3" s="50"/>
      <c r="F3" s="50"/>
      <c r="G3" s="50"/>
      <c r="H3" s="50"/>
      <c r="I3" s="50"/>
      <c r="J3" s="50"/>
    </row>
    <row r="4" spans="1:12" ht="15.6" x14ac:dyDescent="0.3">
      <c r="A4" s="50"/>
      <c r="B4" s="50"/>
      <c r="C4" s="50"/>
      <c r="D4" s="50"/>
      <c r="E4" s="50"/>
      <c r="F4" s="50"/>
      <c r="G4" s="50"/>
      <c r="H4" s="50"/>
      <c r="I4" s="50"/>
      <c r="J4" s="50"/>
    </row>
    <row r="5" spans="1:12" ht="46.8" x14ac:dyDescent="0.3">
      <c r="J5" s="232" t="s">
        <v>69</v>
      </c>
      <c r="K5" s="232"/>
      <c r="L5" s="103"/>
    </row>
    <row r="6" spans="1:12" ht="79.2" x14ac:dyDescent="0.3">
      <c r="A6" s="233" t="s">
        <v>68</v>
      </c>
      <c r="B6" s="43" t="s">
        <v>0</v>
      </c>
      <c r="C6" s="43" t="s">
        <v>70</v>
      </c>
      <c r="D6" s="43" t="s">
        <v>142</v>
      </c>
      <c r="E6" s="43"/>
      <c r="F6" s="43"/>
      <c r="G6" s="235" t="s">
        <v>71</v>
      </c>
      <c r="H6" s="236"/>
      <c r="I6" s="237"/>
      <c r="J6" s="43" t="s">
        <v>85</v>
      </c>
      <c r="K6" s="43" t="s">
        <v>29</v>
      </c>
    </row>
    <row r="7" spans="1:12" ht="39.6" x14ac:dyDescent="0.3">
      <c r="A7" s="233"/>
      <c r="B7" s="234"/>
      <c r="C7" s="43"/>
      <c r="D7" s="42" t="s">
        <v>20</v>
      </c>
      <c r="E7" s="42" t="s">
        <v>21</v>
      </c>
      <c r="F7" s="43" t="s">
        <v>72</v>
      </c>
      <c r="G7" s="42" t="s">
        <v>20</v>
      </c>
      <c r="H7" s="42" t="s">
        <v>21</v>
      </c>
      <c r="I7" s="43" t="s">
        <v>72</v>
      </c>
      <c r="J7" s="43"/>
      <c r="K7" s="43"/>
    </row>
    <row r="8" spans="1:12" ht="14.4" x14ac:dyDescent="0.3">
      <c r="A8" s="92" t="s">
        <v>15</v>
      </c>
      <c r="B8" s="44" t="s">
        <v>16</v>
      </c>
      <c r="C8" s="43">
        <v>1</v>
      </c>
      <c r="D8" s="43">
        <v>2</v>
      </c>
      <c r="E8" s="43">
        <v>3</v>
      </c>
      <c r="F8" s="43" t="s">
        <v>73</v>
      </c>
      <c r="G8" s="43">
        <v>5</v>
      </c>
      <c r="H8" s="43">
        <v>6</v>
      </c>
      <c r="I8" s="43" t="s">
        <v>74</v>
      </c>
      <c r="J8" s="42" t="s">
        <v>75</v>
      </c>
      <c r="K8" s="42" t="s">
        <v>42</v>
      </c>
    </row>
    <row r="9" spans="1:12" ht="24" x14ac:dyDescent="0.3">
      <c r="A9" s="86">
        <v>1</v>
      </c>
      <c r="B9" s="81" t="s">
        <v>77</v>
      </c>
      <c r="C9" s="90">
        <f>7943900+21636000</f>
        <v>29579900</v>
      </c>
      <c r="D9" s="80"/>
      <c r="E9" s="80"/>
      <c r="F9" s="80"/>
      <c r="G9" s="88"/>
      <c r="H9" s="88">
        <f>2300000+1500000</f>
        <v>3800000</v>
      </c>
      <c r="I9" s="88">
        <f>G9-H9</f>
        <v>-3800000</v>
      </c>
      <c r="J9" s="89">
        <f>C9+G9-H9</f>
        <v>25779900</v>
      </c>
      <c r="K9" s="87"/>
    </row>
    <row r="10" spans="1:12" ht="24" x14ac:dyDescent="0.3">
      <c r="A10" s="80">
        <v>2</v>
      </c>
      <c r="B10" s="81" t="s">
        <v>24</v>
      </c>
      <c r="C10" s="89">
        <f>20435500+17695000</f>
        <v>38130500</v>
      </c>
      <c r="D10" s="83"/>
      <c r="E10" s="83"/>
      <c r="F10" s="83"/>
      <c r="G10" s="91"/>
      <c r="H10" s="91"/>
      <c r="I10" s="88">
        <f t="shared" ref="I10:I18" si="0">G10-H10</f>
        <v>0</v>
      </c>
      <c r="J10" s="89">
        <f t="shared" ref="J10:J18" si="1">C10+G10-H10</f>
        <v>38130500</v>
      </c>
      <c r="K10" s="84"/>
    </row>
    <row r="11" spans="1:12" ht="36" x14ac:dyDescent="0.3">
      <c r="A11" s="80">
        <v>3</v>
      </c>
      <c r="B11" s="81" t="s">
        <v>135</v>
      </c>
      <c r="C11" s="89">
        <f>369500+6228000</f>
        <v>6597500</v>
      </c>
      <c r="D11" s="83"/>
      <c r="E11" s="83"/>
      <c r="F11" s="83"/>
      <c r="G11" s="91"/>
      <c r="H11" s="91">
        <f>2700000</f>
        <v>2700000</v>
      </c>
      <c r="I11" s="88">
        <f t="shared" si="0"/>
        <v>-2700000</v>
      </c>
      <c r="J11" s="89">
        <f t="shared" si="1"/>
        <v>3897500</v>
      </c>
      <c r="K11" s="84"/>
    </row>
    <row r="12" spans="1:12" ht="24" x14ac:dyDescent="0.3">
      <c r="A12" s="80">
        <v>4</v>
      </c>
      <c r="B12" s="81" t="s">
        <v>136</v>
      </c>
      <c r="C12" s="89">
        <f>227000+5462000</f>
        <v>5689000</v>
      </c>
      <c r="D12" s="83"/>
      <c r="E12" s="83"/>
      <c r="F12" s="83"/>
      <c r="G12" s="91"/>
      <c r="H12" s="91">
        <f>5461400</f>
        <v>5461400</v>
      </c>
      <c r="I12" s="88">
        <f t="shared" si="0"/>
        <v>-5461400</v>
      </c>
      <c r="J12" s="89">
        <f t="shared" si="1"/>
        <v>227600</v>
      </c>
      <c r="K12" s="84"/>
    </row>
    <row r="13" spans="1:12" ht="24" x14ac:dyDescent="0.3">
      <c r="A13" s="86">
        <v>5</v>
      </c>
      <c r="B13" s="81" t="s">
        <v>137</v>
      </c>
      <c r="C13" s="89">
        <f>3429000</f>
        <v>3429000</v>
      </c>
      <c r="D13" s="83"/>
      <c r="E13" s="83"/>
      <c r="F13" s="83"/>
      <c r="G13" s="91">
        <f>238000+427000</f>
        <v>665000</v>
      </c>
      <c r="H13" s="91">
        <f>238000</f>
        <v>238000</v>
      </c>
      <c r="I13" s="88">
        <f t="shared" si="0"/>
        <v>427000</v>
      </c>
      <c r="J13" s="89">
        <f t="shared" si="1"/>
        <v>3856000</v>
      </c>
      <c r="K13" s="84"/>
    </row>
    <row r="14" spans="1:12" ht="36" x14ac:dyDescent="0.3">
      <c r="A14" s="80">
        <v>6</v>
      </c>
      <c r="B14" s="81" t="s">
        <v>138</v>
      </c>
      <c r="C14" s="89">
        <v>5205528</v>
      </c>
      <c r="D14" s="83"/>
      <c r="E14" s="83"/>
      <c r="F14" s="83"/>
      <c r="G14" s="91"/>
      <c r="H14" s="91"/>
      <c r="I14" s="88">
        <f t="shared" si="0"/>
        <v>0</v>
      </c>
      <c r="J14" s="93">
        <f t="shared" si="1"/>
        <v>5205528</v>
      </c>
      <c r="K14" s="84"/>
    </row>
    <row r="15" spans="1:12" ht="36" x14ac:dyDescent="0.3">
      <c r="A15" s="80">
        <v>7</v>
      </c>
      <c r="B15" s="81" t="s">
        <v>139</v>
      </c>
      <c r="C15" s="89">
        <v>19233377</v>
      </c>
      <c r="D15" s="83"/>
      <c r="E15" s="83"/>
      <c r="F15" s="83"/>
      <c r="G15" s="91"/>
      <c r="H15" s="91"/>
      <c r="I15" s="88">
        <f t="shared" si="0"/>
        <v>0</v>
      </c>
      <c r="J15" s="93">
        <f t="shared" si="1"/>
        <v>19233377</v>
      </c>
      <c r="K15" s="84"/>
    </row>
    <row r="16" spans="1:12" ht="72" x14ac:dyDescent="0.3">
      <c r="A16" s="80">
        <v>8</v>
      </c>
      <c r="B16" s="81" t="s">
        <v>140</v>
      </c>
      <c r="C16" s="89"/>
      <c r="D16" s="83"/>
      <c r="E16" s="83"/>
      <c r="F16" s="83"/>
      <c r="G16" s="91">
        <v>60000000</v>
      </c>
      <c r="H16" s="91">
        <v>60000000</v>
      </c>
      <c r="I16" s="88">
        <f t="shared" si="0"/>
        <v>0</v>
      </c>
      <c r="J16" s="89">
        <f t="shared" si="1"/>
        <v>0</v>
      </c>
      <c r="K16" s="84"/>
    </row>
    <row r="17" spans="1:11" ht="36" x14ac:dyDescent="0.3">
      <c r="A17" s="86">
        <v>9</v>
      </c>
      <c r="B17" s="81" t="s">
        <v>141</v>
      </c>
      <c r="C17" s="89">
        <f>2792640</f>
        <v>2792640</v>
      </c>
      <c r="D17" s="83"/>
      <c r="E17" s="83"/>
      <c r="F17" s="83"/>
      <c r="G17" s="91"/>
      <c r="H17" s="91">
        <f>2790000</f>
        <v>2790000</v>
      </c>
      <c r="I17" s="88">
        <f t="shared" si="0"/>
        <v>-2790000</v>
      </c>
      <c r="J17" s="89">
        <f t="shared" si="1"/>
        <v>2640</v>
      </c>
      <c r="K17" s="84"/>
    </row>
    <row r="18" spans="1:11" ht="24" x14ac:dyDescent="0.3">
      <c r="A18" s="86">
        <v>10</v>
      </c>
      <c r="B18" s="81" t="s">
        <v>76</v>
      </c>
      <c r="C18" s="82">
        <f>13167350+24042746</f>
        <v>37210096</v>
      </c>
      <c r="D18" s="83"/>
      <c r="E18" s="83"/>
      <c r="F18" s="83"/>
      <c r="G18" s="91">
        <f>13355000+138699+144000000+80061557</f>
        <v>237555256</v>
      </c>
      <c r="H18" s="91">
        <f>5000000+10000+16000000+16000000</f>
        <v>37010000</v>
      </c>
      <c r="I18" s="88">
        <f t="shared" si="0"/>
        <v>200545256</v>
      </c>
      <c r="J18" s="89">
        <f t="shared" si="1"/>
        <v>237755352</v>
      </c>
      <c r="K18" s="84"/>
    </row>
    <row r="19" spans="1:11" ht="14.4" x14ac:dyDescent="0.3">
      <c r="A19" s="230" t="s">
        <v>78</v>
      </c>
      <c r="B19" s="231"/>
      <c r="C19" s="82">
        <f>SUM(C9:C18)</f>
        <v>147867541</v>
      </c>
      <c r="D19" s="82">
        <f t="shared" ref="D19:F19" si="2">SUM(D9:D18)</f>
        <v>0</v>
      </c>
      <c r="E19" s="82">
        <f t="shared" si="2"/>
        <v>0</v>
      </c>
      <c r="F19" s="82">
        <f t="shared" si="2"/>
        <v>0</v>
      </c>
      <c r="G19" s="82">
        <f>SUM(G9:G18)</f>
        <v>298220256</v>
      </c>
      <c r="H19" s="82">
        <f>SUM(H9:H18)</f>
        <v>111999400</v>
      </c>
      <c r="I19" s="82">
        <f>SUM(I9:I18)</f>
        <v>186220856</v>
      </c>
      <c r="J19" s="82">
        <f>SUM(J9:J18)</f>
        <v>334088397</v>
      </c>
      <c r="K19" s="85"/>
    </row>
    <row r="20" spans="1:11" ht="16.8" x14ac:dyDescent="0.3">
      <c r="A20" s="46" t="s">
        <v>79</v>
      </c>
      <c r="B20" s="46"/>
      <c r="C20" s="46"/>
      <c r="D20" s="45"/>
      <c r="E20" s="45"/>
      <c r="F20" s="45"/>
      <c r="G20" s="45"/>
      <c r="H20" s="46"/>
      <c r="I20" s="229" t="s">
        <v>80</v>
      </c>
      <c r="J20" s="229"/>
      <c r="K20" s="229"/>
    </row>
    <row r="21" spans="1:11" ht="16.8" x14ac:dyDescent="0.3">
      <c r="A21" s="47" t="s">
        <v>81</v>
      </c>
      <c r="B21" s="47"/>
      <c r="C21" s="47"/>
      <c r="D21" s="45"/>
      <c r="E21" s="45"/>
      <c r="F21" s="45"/>
      <c r="G21" s="45"/>
      <c r="H21" s="47"/>
      <c r="I21" s="47" t="s">
        <v>82</v>
      </c>
      <c r="J21" s="47"/>
      <c r="K21" s="47"/>
    </row>
    <row r="22" spans="1:11" ht="15.6" x14ac:dyDescent="0.3">
      <c r="A22" s="48" t="s">
        <v>83</v>
      </c>
      <c r="B22" s="48"/>
      <c r="C22" s="48"/>
      <c r="D22" s="45"/>
      <c r="E22" s="45"/>
      <c r="F22" s="45"/>
      <c r="G22" s="45"/>
      <c r="H22" s="48"/>
      <c r="I22" s="48" t="s">
        <v>83</v>
      </c>
      <c r="J22" s="48"/>
      <c r="K22" s="48"/>
    </row>
    <row r="23" spans="1:11" ht="15.6" x14ac:dyDescent="0.3">
      <c r="A23" s="49"/>
      <c r="B23" s="45"/>
      <c r="C23" s="45"/>
      <c r="D23" s="45"/>
      <c r="E23" s="45"/>
      <c r="F23" s="45"/>
      <c r="G23" s="45"/>
      <c r="H23" s="45"/>
      <c r="I23" s="45"/>
      <c r="J23" s="45"/>
      <c r="K23" s="45"/>
    </row>
    <row r="24" spans="1:11" ht="15.6" x14ac:dyDescent="0.3">
      <c r="A24" s="49"/>
      <c r="B24" s="45"/>
      <c r="C24" s="45"/>
      <c r="D24" s="45"/>
      <c r="E24" s="45"/>
      <c r="F24" s="45"/>
      <c r="G24" s="45"/>
      <c r="H24" s="45"/>
      <c r="I24" s="45"/>
      <c r="J24" s="45"/>
      <c r="K24" s="45"/>
    </row>
    <row r="25" spans="1:11" ht="15.6" x14ac:dyDescent="0.3">
      <c r="A25" s="49"/>
      <c r="B25" s="45"/>
      <c r="C25" s="45"/>
      <c r="D25" s="45"/>
      <c r="E25" s="45"/>
      <c r="F25" s="45"/>
      <c r="G25" s="45"/>
      <c r="H25" s="45"/>
      <c r="I25" s="45"/>
      <c r="J25" s="45"/>
      <c r="K25" s="45"/>
    </row>
    <row r="26" spans="1:11" ht="15.6" x14ac:dyDescent="0.3">
      <c r="A26" s="49"/>
      <c r="B26" s="45"/>
      <c r="C26" s="45"/>
      <c r="D26" s="45"/>
      <c r="E26" s="45"/>
      <c r="F26" s="45"/>
      <c r="G26" s="45"/>
      <c r="H26" s="45"/>
      <c r="I26" s="45"/>
      <c r="J26" s="45"/>
      <c r="K26" s="45"/>
    </row>
    <row r="27" spans="1:11" ht="46.8" x14ac:dyDescent="0.3">
      <c r="A27" s="227" t="s">
        <v>37</v>
      </c>
      <c r="B27" s="227"/>
      <c r="C27" s="227"/>
      <c r="D27" s="45"/>
      <c r="E27" s="45"/>
      <c r="F27" s="45"/>
      <c r="G27" s="45"/>
      <c r="H27" s="45"/>
      <c r="I27" s="227" t="s">
        <v>84</v>
      </c>
      <c r="J27" s="227"/>
      <c r="K27" s="22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108CKTC -NSNN</vt:lpstr>
      <vt:lpstr>109CKTC-NSNN </vt:lpstr>
      <vt:lpstr>110CKTC </vt:lpstr>
      <vt:lpstr>110CKTC (CN)</vt:lpstr>
      <vt:lpstr>111 CKTC-NSNN</vt:lpstr>
      <vt:lpstr>111 CKTC-NSNN (CN)</vt:lpstr>
      <vt:lpstr>112CKTC-NSNN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nhatthienkt</dc:creator>
  <cp:lastModifiedBy>Admin</cp:lastModifiedBy>
  <cp:lastPrinted>2026-01-08T02:06:59Z</cp:lastPrinted>
  <dcterms:created xsi:type="dcterms:W3CDTF">2019-01-09T14:57:44Z</dcterms:created>
  <dcterms:modified xsi:type="dcterms:W3CDTF">2026-01-15T08:59:14Z</dcterms:modified>
</cp:coreProperties>
</file>